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1\Решения 09.2021-\"/>
    </mc:Choice>
  </mc:AlternateContent>
  <bookViews>
    <workbookView xWindow="0" yWindow="0" windowWidth="28800" windowHeight="12435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1'!$A$1:$C$29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2'!$A$6:$L$120</definedName>
    <definedName name="_xlnm._FilterDatabase" localSheetId="2" hidden="1">'Прил 3 '!$A$6:$K$119</definedName>
    <definedName name="_xlnm._FilterDatabase" localSheetId="3" hidden="1">'Прил 4'!$A$7:$L$150</definedName>
    <definedName name="Excel_BuiltIn_Print_Area_1">'Прил 1'!$A$1:$C$29</definedName>
    <definedName name="Excel_BuiltIn_Print_Area_1_1">'Прил 1'!$A$1:$C$29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'!$A$1:$I$43</definedName>
    <definedName name="Excel_BuiltIn_Print_Area_5">#REF!</definedName>
    <definedName name="Excel_BuiltIn_Print_Area_5_1" localSheetId="2">'Прил 3 '!$A$1:$I$43</definedName>
    <definedName name="Excel_BuiltIn_Print_Area_5_1">#REF!</definedName>
    <definedName name="Excel_BuiltIn_Print_Area_6">'Прил 2'!$A$1:$G$44</definedName>
    <definedName name="Excel_BuiltIn_Print_Area_6_1">'Прил 2'!$A$1:$G$44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1'!$A$1:$E$29</definedName>
    <definedName name="_xlnm.Print_Area" localSheetId="1">'Прил 2'!$A$1:$L$120</definedName>
    <definedName name="_xlnm.Print_Area" localSheetId="2">'Прил 3 '!$A$1:$K$119</definedName>
    <definedName name="_xlnm.Print_Area" localSheetId="3">'Прил 4'!$A$1:$L$150</definedName>
  </definedNames>
  <calcPr calcId="152511"/>
  <fileRecoveryPr autoRecover="0"/>
</workbook>
</file>

<file path=xl/calcChain.xml><?xml version="1.0" encoding="utf-8"?>
<calcChain xmlns="http://schemas.openxmlformats.org/spreadsheetml/2006/main">
  <c r="J15" i="6" l="1"/>
  <c r="J60" i="6"/>
  <c r="C27" i="1"/>
  <c r="J99" i="6"/>
  <c r="J96" i="6"/>
  <c r="J29" i="6"/>
  <c r="J27" i="6"/>
  <c r="J24" i="6"/>
  <c r="J106" i="6"/>
  <c r="K133" i="9"/>
  <c r="K132" i="9" s="1"/>
  <c r="K131" i="9" s="1"/>
  <c r="K130" i="9" s="1"/>
  <c r="K129" i="9" s="1"/>
  <c r="K128" i="9" s="1"/>
  <c r="L133" i="9"/>
  <c r="L132" i="9" s="1"/>
  <c r="L131" i="9" s="1"/>
  <c r="L130" i="9" s="1"/>
  <c r="L129" i="9" s="1"/>
  <c r="L128" i="9" s="1"/>
  <c r="J133" i="9"/>
  <c r="J132" i="9" s="1"/>
  <c r="J131" i="9" s="1"/>
  <c r="J130" i="9" s="1"/>
  <c r="J129" i="9" s="1"/>
  <c r="J128" i="9" s="1"/>
  <c r="K81" i="18"/>
  <c r="K80" i="18" s="1"/>
  <c r="K79" i="18" s="1"/>
  <c r="K78" i="18" s="1"/>
  <c r="K77" i="18" s="1"/>
  <c r="J82" i="18"/>
  <c r="J81" i="18" s="1"/>
  <c r="J80" i="18" s="1"/>
  <c r="J79" i="18" s="1"/>
  <c r="J78" i="18" s="1"/>
  <c r="J77" i="18" s="1"/>
  <c r="K82" i="18"/>
  <c r="I82" i="18"/>
  <c r="I81" i="18" s="1"/>
  <c r="I80" i="18" s="1"/>
  <c r="I79" i="18" s="1"/>
  <c r="I78" i="18" s="1"/>
  <c r="I77" i="18" s="1"/>
  <c r="K82" i="6"/>
  <c r="K81" i="6" s="1"/>
  <c r="K80" i="6" s="1"/>
  <c r="K79" i="6" s="1"/>
  <c r="K78" i="6" s="1"/>
  <c r="L82" i="6"/>
  <c r="L81" i="6" s="1"/>
  <c r="L80" i="6" s="1"/>
  <c r="L79" i="6" s="1"/>
  <c r="L78" i="6" s="1"/>
  <c r="J81" i="6"/>
  <c r="J80" i="6" s="1"/>
  <c r="J79" i="6" s="1"/>
  <c r="J78" i="6" s="1"/>
  <c r="J82" i="6"/>
  <c r="J68" i="6" l="1"/>
  <c r="C29" i="1"/>
  <c r="K67" i="9"/>
  <c r="K66" i="9" s="1"/>
  <c r="K65" i="9" s="1"/>
  <c r="K64" i="9" s="1"/>
  <c r="L67" i="9"/>
  <c r="L66" i="9" s="1"/>
  <c r="L65" i="9" s="1"/>
  <c r="L64" i="9" s="1"/>
  <c r="J67" i="9"/>
  <c r="J66" i="9" s="1"/>
  <c r="J65" i="9" s="1"/>
  <c r="J64" i="9" s="1"/>
  <c r="J28" i="18"/>
  <c r="K28" i="18"/>
  <c r="I28" i="18"/>
  <c r="J28" i="6" l="1"/>
  <c r="K109" i="9"/>
  <c r="K108" i="9" s="1"/>
  <c r="K107" i="9" s="1"/>
  <c r="K106" i="9" s="1"/>
  <c r="K105" i="9" s="1"/>
  <c r="K104" i="9" s="1"/>
  <c r="L109" i="9"/>
  <c r="L108" i="9" s="1"/>
  <c r="L107" i="9" s="1"/>
  <c r="L106" i="9" s="1"/>
  <c r="L105" i="9" s="1"/>
  <c r="L104" i="9" s="1"/>
  <c r="J109" i="9"/>
  <c r="J108" i="9" s="1"/>
  <c r="J107" i="9" s="1"/>
  <c r="J106" i="9" s="1"/>
  <c r="J105" i="9" s="1"/>
  <c r="J104" i="9" s="1"/>
  <c r="J76" i="18"/>
  <c r="J75" i="18" s="1"/>
  <c r="J74" i="18" s="1"/>
  <c r="J73" i="18" s="1"/>
  <c r="J72" i="18" s="1"/>
  <c r="K76" i="18"/>
  <c r="K75" i="18" s="1"/>
  <c r="K74" i="18" s="1"/>
  <c r="K73" i="18" s="1"/>
  <c r="K72" i="18" s="1"/>
  <c r="I76" i="18"/>
  <c r="I75" i="18" s="1"/>
  <c r="I74" i="18" s="1"/>
  <c r="I73" i="18" s="1"/>
  <c r="I72" i="18" s="1"/>
  <c r="K76" i="6"/>
  <c r="K75" i="6" s="1"/>
  <c r="K74" i="6" s="1"/>
  <c r="K73" i="6" s="1"/>
  <c r="L76" i="6"/>
  <c r="L75" i="6" s="1"/>
  <c r="L74" i="6" s="1"/>
  <c r="L73" i="6" s="1"/>
  <c r="J76" i="6"/>
  <c r="J75" i="6" s="1"/>
  <c r="J74" i="6" s="1"/>
  <c r="J73" i="6" s="1"/>
  <c r="J90" i="6"/>
  <c r="C21" i="1" l="1"/>
  <c r="L15" i="6" l="1"/>
  <c r="K15" i="6"/>
  <c r="K68" i="6"/>
  <c r="K28" i="6" l="1"/>
  <c r="L28" i="6"/>
  <c r="L68" i="6"/>
  <c r="L106" i="6"/>
  <c r="K106" i="6"/>
  <c r="E29" i="1"/>
  <c r="D29" i="1"/>
  <c r="D23" i="1"/>
  <c r="E23" i="1"/>
  <c r="C23" i="1"/>
  <c r="D17" i="1" l="1"/>
  <c r="E17" i="1"/>
  <c r="C17" i="1"/>
  <c r="J71" i="9" l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J48" i="18"/>
  <c r="J47" i="18" s="1"/>
  <c r="J46" i="18" s="1"/>
  <c r="J45" i="18" s="1"/>
  <c r="K48" i="18"/>
  <c r="K47" i="18" s="1"/>
  <c r="K46" i="18" s="1"/>
  <c r="K45" i="18" s="1"/>
  <c r="I48" i="18"/>
  <c r="I47" i="18" s="1"/>
  <c r="I46" i="18" s="1"/>
  <c r="I45" i="18" s="1"/>
  <c r="K48" i="6"/>
  <c r="K47" i="6" s="1"/>
  <c r="K46" i="6" s="1"/>
  <c r="L48" i="6"/>
  <c r="L47" i="6" s="1"/>
  <c r="L46" i="6" s="1"/>
  <c r="J48" i="6"/>
  <c r="J47" i="6" s="1"/>
  <c r="J46" i="6" s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71" i="18"/>
  <c r="J70" i="18" s="1"/>
  <c r="J69" i="18" s="1"/>
  <c r="J68" i="18" s="1"/>
  <c r="K71" i="18"/>
  <c r="K70" i="18" s="1"/>
  <c r="K69" i="18" s="1"/>
  <c r="K68" i="18" s="1"/>
  <c r="I71" i="18"/>
  <c r="I70" i="18" s="1"/>
  <c r="I69" i="18" s="1"/>
  <c r="I68" i="18" s="1"/>
  <c r="K71" i="6"/>
  <c r="K70" i="6" s="1"/>
  <c r="K69" i="6" s="1"/>
  <c r="L71" i="6"/>
  <c r="L70" i="6" s="1"/>
  <c r="L69" i="6" s="1"/>
  <c r="J71" i="6"/>
  <c r="J70" i="6" s="1"/>
  <c r="J69" i="6" s="1"/>
  <c r="K35" i="9" l="1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21" i="9" l="1"/>
  <c r="K20" i="9" s="1"/>
  <c r="K19" i="9" s="1"/>
  <c r="K18" i="9" s="1"/>
  <c r="K17" i="9" s="1"/>
  <c r="K16" i="9" s="1"/>
  <c r="K15" i="9" s="1"/>
  <c r="L21" i="9"/>
  <c r="L20" i="9" s="1"/>
  <c r="L19" i="9" s="1"/>
  <c r="L18" i="9" s="1"/>
  <c r="L17" i="9" s="1"/>
  <c r="L16" i="9" s="1"/>
  <c r="L15" i="9" s="1"/>
  <c r="J21" i="9"/>
  <c r="J20" i="9" s="1"/>
  <c r="J19" i="9" s="1"/>
  <c r="J18" i="9" s="1"/>
  <c r="J17" i="9" s="1"/>
  <c r="J16" i="9" s="1"/>
  <c r="J15" i="9" s="1"/>
  <c r="J52" i="18"/>
  <c r="J51" i="18" s="1"/>
  <c r="J50" i="18" s="1"/>
  <c r="J49" i="18" s="1"/>
  <c r="J44" i="18" s="1"/>
  <c r="K52" i="18"/>
  <c r="K51" i="18" s="1"/>
  <c r="K50" i="18" s="1"/>
  <c r="K49" i="18" s="1"/>
  <c r="K44" i="18" s="1"/>
  <c r="I52" i="18"/>
  <c r="I51" i="18" s="1"/>
  <c r="I50" i="18" s="1"/>
  <c r="I49" i="18" s="1"/>
  <c r="I44" i="18" s="1"/>
  <c r="K52" i="6"/>
  <c r="K51" i="6" s="1"/>
  <c r="K50" i="6" s="1"/>
  <c r="K45" i="6" s="1"/>
  <c r="L52" i="6"/>
  <c r="L51" i="6" s="1"/>
  <c r="L50" i="6" s="1"/>
  <c r="L45" i="6" s="1"/>
  <c r="J52" i="6"/>
  <c r="J51" i="6" s="1"/>
  <c r="J50" i="6" s="1"/>
  <c r="J45" i="6" s="1"/>
  <c r="K127" i="9" l="1"/>
  <c r="K126" i="9" s="1"/>
  <c r="K125" i="9" s="1"/>
  <c r="K124" i="9" s="1"/>
  <c r="K123" i="9" s="1"/>
  <c r="K122" i="9" s="1"/>
  <c r="L127" i="9"/>
  <c r="L126" i="9" s="1"/>
  <c r="L125" i="9" s="1"/>
  <c r="L124" i="9" s="1"/>
  <c r="L123" i="9" s="1"/>
  <c r="L122" i="9" s="1"/>
  <c r="J127" i="9"/>
  <c r="J126" i="9" s="1"/>
  <c r="J125" i="9" s="1"/>
  <c r="J124" i="9" s="1"/>
  <c r="J123" i="9" s="1"/>
  <c r="J122" i="9" s="1"/>
  <c r="J89" i="18"/>
  <c r="J88" i="18" s="1"/>
  <c r="J87" i="18" s="1"/>
  <c r="J86" i="18" s="1"/>
  <c r="J85" i="18" s="1"/>
  <c r="J84" i="18" s="1"/>
  <c r="K89" i="18"/>
  <c r="K88" i="18" s="1"/>
  <c r="K87" i="18" s="1"/>
  <c r="K86" i="18" s="1"/>
  <c r="K85" i="18" s="1"/>
  <c r="K84" i="18" s="1"/>
  <c r="I89" i="18"/>
  <c r="I88" i="18" s="1"/>
  <c r="I87" i="18" s="1"/>
  <c r="I86" i="18" s="1"/>
  <c r="I85" i="18" s="1"/>
  <c r="I84" i="18" s="1"/>
  <c r="K89" i="6"/>
  <c r="K88" i="6" s="1"/>
  <c r="K87" i="6" s="1"/>
  <c r="K86" i="6" s="1"/>
  <c r="K85" i="6" s="1"/>
  <c r="L89" i="6"/>
  <c r="L88" i="6" s="1"/>
  <c r="L87" i="6" s="1"/>
  <c r="L86" i="6" s="1"/>
  <c r="L85" i="6" s="1"/>
  <c r="J89" i="6"/>
  <c r="J88" i="6" l="1"/>
  <c r="J87" i="6" s="1"/>
  <c r="J86" i="6" s="1"/>
  <c r="J85" i="6" s="1"/>
  <c r="K77" i="9"/>
  <c r="K76" i="9" s="1"/>
  <c r="K75" i="9" s="1"/>
  <c r="K74" i="9" s="1"/>
  <c r="K73" i="9" s="1"/>
  <c r="K72" i="9" s="1"/>
  <c r="L77" i="9"/>
  <c r="L76" i="9" s="1"/>
  <c r="L75" i="9" s="1"/>
  <c r="L74" i="9" s="1"/>
  <c r="L73" i="9" s="1"/>
  <c r="L72" i="9" s="1"/>
  <c r="J77" i="9"/>
  <c r="J76" i="9" s="1"/>
  <c r="J75" i="9" s="1"/>
  <c r="J74" i="9" s="1"/>
  <c r="J73" i="9" s="1"/>
  <c r="J72" i="9" s="1"/>
  <c r="K49" i="9"/>
  <c r="K48" i="9" s="1"/>
  <c r="K47" i="9" s="1"/>
  <c r="K46" i="9" s="1"/>
  <c r="K45" i="9" s="1"/>
  <c r="K44" i="9" s="1"/>
  <c r="L49" i="9"/>
  <c r="L48" i="9" s="1"/>
  <c r="L47" i="9" s="1"/>
  <c r="L46" i="9" s="1"/>
  <c r="L45" i="9" s="1"/>
  <c r="L44" i="9" s="1"/>
  <c r="J49" i="9"/>
  <c r="J48" i="9" s="1"/>
  <c r="J47" i="9" s="1"/>
  <c r="J46" i="9" s="1"/>
  <c r="J45" i="9" s="1"/>
  <c r="J44" i="9" s="1"/>
  <c r="J32" i="18"/>
  <c r="J31" i="18" s="1"/>
  <c r="J30" i="18" s="1"/>
  <c r="K32" i="18"/>
  <c r="K31" i="18" s="1"/>
  <c r="K30" i="18" s="1"/>
  <c r="I32" i="18"/>
  <c r="I31" i="18" s="1"/>
  <c r="I30" i="18" s="1"/>
  <c r="J17" i="18"/>
  <c r="J16" i="18" s="1"/>
  <c r="J15" i="18" s="1"/>
  <c r="K17" i="18"/>
  <c r="K16" i="18" s="1"/>
  <c r="K15" i="18" s="1"/>
  <c r="I17" i="18"/>
  <c r="I16" i="18" s="1"/>
  <c r="I15" i="18" s="1"/>
  <c r="K32" i="6"/>
  <c r="K31" i="6" s="1"/>
  <c r="L32" i="6"/>
  <c r="L31" i="6" s="1"/>
  <c r="J32" i="6"/>
  <c r="J31" i="6" s="1"/>
  <c r="K17" i="6"/>
  <c r="K16" i="6" s="1"/>
  <c r="L17" i="6"/>
  <c r="L16" i="6" s="1"/>
  <c r="J17" i="6"/>
  <c r="J16" i="6" s="1"/>
  <c r="D13" i="13"/>
  <c r="E13" i="13"/>
  <c r="C13" i="13"/>
  <c r="C25" i="1"/>
  <c r="E28" i="1" l="1"/>
  <c r="L103" i="9" l="1"/>
  <c r="L102" i="9" s="1"/>
  <c r="L101" i="9" s="1"/>
  <c r="L100" i="9" s="1"/>
  <c r="L99" i="9" s="1"/>
  <c r="L98" i="9" s="1"/>
  <c r="K103" i="9"/>
  <c r="K102" i="9" s="1"/>
  <c r="K101" i="9" s="1"/>
  <c r="K100" i="9" s="1"/>
  <c r="K99" i="9" s="1"/>
  <c r="K98" i="9" s="1"/>
  <c r="L119" i="6"/>
  <c r="L118" i="6" s="1"/>
  <c r="L117" i="6" s="1"/>
  <c r="L116" i="6" s="1"/>
  <c r="L115" i="6" s="1"/>
  <c r="L114" i="6" s="1"/>
  <c r="K119" i="6"/>
  <c r="K118" i="6" s="1"/>
  <c r="K117" i="6" s="1"/>
  <c r="K116" i="6" s="1"/>
  <c r="K115" i="6" s="1"/>
  <c r="K114" i="6" s="1"/>
  <c r="C16" i="12" l="1"/>
  <c r="D20" i="1"/>
  <c r="E20" i="1"/>
  <c r="C20" i="1"/>
  <c r="K119" i="18" l="1"/>
  <c r="K118" i="18" s="1"/>
  <c r="K117" i="18" s="1"/>
  <c r="K116" i="18" s="1"/>
  <c r="K115" i="18" s="1"/>
  <c r="K114" i="18" s="1"/>
  <c r="K113" i="18" s="1"/>
  <c r="J119" i="18"/>
  <c r="J118" i="18" s="1"/>
  <c r="J117" i="18" s="1"/>
  <c r="J116" i="18" s="1"/>
  <c r="J115" i="18" s="1"/>
  <c r="J114" i="18" s="1"/>
  <c r="J113" i="18" s="1"/>
  <c r="L95" i="6" l="1"/>
  <c r="L94" i="6" s="1"/>
  <c r="K95" i="6"/>
  <c r="K94" i="6" s="1"/>
  <c r="J95" i="6"/>
  <c r="J94" i="6" s="1"/>
  <c r="J105" i="18"/>
  <c r="J104" i="18" s="1"/>
  <c r="J103" i="18" s="1"/>
  <c r="J102" i="18" s="1"/>
  <c r="J101" i="18" s="1"/>
  <c r="J100" i="18" s="1"/>
  <c r="J99" i="18" s="1"/>
  <c r="K105" i="18"/>
  <c r="I105" i="18"/>
  <c r="I104" i="18" s="1"/>
  <c r="I103" i="18" s="1"/>
  <c r="I102" i="18" s="1"/>
  <c r="I101" i="18" s="1"/>
  <c r="I100" i="18" s="1"/>
  <c r="J98" i="18"/>
  <c r="J97" i="18" s="1"/>
  <c r="J96" i="18" s="1"/>
  <c r="K98" i="18"/>
  <c r="K97" i="18" s="1"/>
  <c r="K96" i="18" s="1"/>
  <c r="I98" i="18"/>
  <c r="I97" i="18" s="1"/>
  <c r="I96" i="18" s="1"/>
  <c r="J95" i="18"/>
  <c r="J94" i="18" s="1"/>
  <c r="J93" i="18" s="1"/>
  <c r="K95" i="18"/>
  <c r="K94" i="18" s="1"/>
  <c r="K93" i="18" s="1"/>
  <c r="I95" i="18"/>
  <c r="I94" i="18" s="1"/>
  <c r="I93" i="18" s="1"/>
  <c r="J67" i="18"/>
  <c r="J66" i="18" s="1"/>
  <c r="J65" i="18" s="1"/>
  <c r="J64" i="18" s="1"/>
  <c r="J63" i="18" s="1"/>
  <c r="J62" i="18" s="1"/>
  <c r="K67" i="18"/>
  <c r="K66" i="18" s="1"/>
  <c r="K65" i="18" s="1"/>
  <c r="K64" i="18" s="1"/>
  <c r="K63" i="18" s="1"/>
  <c r="K62" i="18" s="1"/>
  <c r="I67" i="18"/>
  <c r="I66" i="18" s="1"/>
  <c r="I65" i="18" s="1"/>
  <c r="I64" i="18" s="1"/>
  <c r="J61" i="18"/>
  <c r="J60" i="18" s="1"/>
  <c r="K61" i="18"/>
  <c r="K60" i="18" s="1"/>
  <c r="I61" i="18"/>
  <c r="I60" i="18" s="1"/>
  <c r="J59" i="18"/>
  <c r="K59" i="18"/>
  <c r="I59" i="18"/>
  <c r="J59" i="6"/>
  <c r="J37" i="18"/>
  <c r="J36" i="18" s="1"/>
  <c r="J35" i="18" s="1"/>
  <c r="J34" i="18" s="1"/>
  <c r="J33" i="18" s="1"/>
  <c r="K37" i="18"/>
  <c r="I37" i="18"/>
  <c r="I36" i="18" s="1"/>
  <c r="I35" i="18" s="1"/>
  <c r="I34" i="18" s="1"/>
  <c r="I33" i="18" s="1"/>
  <c r="J29" i="18"/>
  <c r="K29" i="18"/>
  <c r="I29" i="18"/>
  <c r="I27" i="18" s="1"/>
  <c r="J26" i="18"/>
  <c r="J25" i="18" s="1"/>
  <c r="K26" i="18"/>
  <c r="K25" i="18" s="1"/>
  <c r="I26" i="18"/>
  <c r="J23" i="18"/>
  <c r="K23" i="18"/>
  <c r="I23" i="18"/>
  <c r="J14" i="18"/>
  <c r="K14" i="18"/>
  <c r="I14" i="18"/>
  <c r="K43" i="9"/>
  <c r="L43" i="9"/>
  <c r="K97" i="9"/>
  <c r="L97" i="9"/>
  <c r="J97" i="9"/>
  <c r="K91" i="9"/>
  <c r="L91" i="9"/>
  <c r="J91" i="9"/>
  <c r="J43" i="9"/>
  <c r="K112" i="18"/>
  <c r="K111" i="18" s="1"/>
  <c r="K110" i="18" s="1"/>
  <c r="K109" i="18" s="1"/>
  <c r="K108" i="18" s="1"/>
  <c r="K107" i="18" s="1"/>
  <c r="K106" i="18" s="1"/>
  <c r="J112" i="18"/>
  <c r="J111" i="18" s="1"/>
  <c r="J110" i="18" s="1"/>
  <c r="J109" i="18" s="1"/>
  <c r="J108" i="18" s="1"/>
  <c r="J107" i="18" s="1"/>
  <c r="J106" i="18" s="1"/>
  <c r="I112" i="18"/>
  <c r="I111" i="18" s="1"/>
  <c r="I110" i="18" s="1"/>
  <c r="I109" i="18" s="1"/>
  <c r="I108" i="18" s="1"/>
  <c r="I107" i="18" s="1"/>
  <c r="I106" i="18" s="1"/>
  <c r="K43" i="18"/>
  <c r="K42" i="18" s="1"/>
  <c r="K41" i="18" s="1"/>
  <c r="K40" i="18" s="1"/>
  <c r="K39" i="18" s="1"/>
  <c r="K38" i="18" s="1"/>
  <c r="J43" i="18"/>
  <c r="J42" i="18" s="1"/>
  <c r="J41" i="18" s="1"/>
  <c r="J40" i="18" s="1"/>
  <c r="J39" i="18" s="1"/>
  <c r="J38" i="18" s="1"/>
  <c r="I43" i="18"/>
  <c r="I42" i="18" s="1"/>
  <c r="I41" i="18" s="1"/>
  <c r="I40" i="18" s="1"/>
  <c r="I39" i="18" s="1"/>
  <c r="I38" i="18" s="1"/>
  <c r="J26" i="6"/>
  <c r="D25" i="1"/>
  <c r="E25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62" i="9" s="1"/>
  <c r="L26" i="6"/>
  <c r="L62" i="9" s="1"/>
  <c r="L23" i="6"/>
  <c r="K23" i="6"/>
  <c r="J23" i="6"/>
  <c r="L14" i="6"/>
  <c r="K14" i="6"/>
  <c r="K13" i="6" s="1"/>
  <c r="K12" i="6" s="1"/>
  <c r="J14" i="6"/>
  <c r="J13" i="6" s="1"/>
  <c r="J12" i="6" s="1"/>
  <c r="K71" i="9"/>
  <c r="K70" i="9" s="1"/>
  <c r="K69" i="9" s="1"/>
  <c r="K68" i="9" s="1"/>
  <c r="K63" i="9" s="1"/>
  <c r="L37" i="6"/>
  <c r="L36" i="6" s="1"/>
  <c r="K37" i="6"/>
  <c r="K36" i="6" s="1"/>
  <c r="J37" i="6"/>
  <c r="J36" i="6" s="1"/>
  <c r="J70" i="9"/>
  <c r="J69" i="9" s="1"/>
  <c r="L43" i="6"/>
  <c r="L42" i="6" s="1"/>
  <c r="K43" i="6"/>
  <c r="K42" i="6" s="1"/>
  <c r="J43" i="6"/>
  <c r="J42" i="6" s="1"/>
  <c r="L61" i="6"/>
  <c r="K61" i="6"/>
  <c r="J61" i="6"/>
  <c r="L59" i="6"/>
  <c r="K59" i="6"/>
  <c r="K67" i="6"/>
  <c r="K66" i="6" s="1"/>
  <c r="K65" i="6" s="1"/>
  <c r="K64" i="6" s="1"/>
  <c r="K63" i="6" s="1"/>
  <c r="L67" i="6"/>
  <c r="L66" i="6" s="1"/>
  <c r="L65" i="6" s="1"/>
  <c r="L64" i="6" s="1"/>
  <c r="L63" i="6" s="1"/>
  <c r="J67" i="6"/>
  <c r="J66" i="6" s="1"/>
  <c r="J65" i="6" s="1"/>
  <c r="K98" i="6"/>
  <c r="K97" i="6" s="1"/>
  <c r="L98" i="6"/>
  <c r="L97" i="6" s="1"/>
  <c r="J98" i="6"/>
  <c r="J97" i="6" s="1"/>
  <c r="K105" i="6"/>
  <c r="K104" i="6" s="1"/>
  <c r="L105" i="6"/>
  <c r="L104" i="6" s="1"/>
  <c r="J105" i="6"/>
  <c r="J104" i="6" s="1"/>
  <c r="J103" i="6" s="1"/>
  <c r="J102" i="6" s="1"/>
  <c r="J101" i="6" s="1"/>
  <c r="J100" i="6" s="1"/>
  <c r="K112" i="6"/>
  <c r="K111" i="6" s="1"/>
  <c r="L112" i="6"/>
  <c r="L111" i="6" s="1"/>
  <c r="J112" i="6"/>
  <c r="J111" i="6" s="1"/>
  <c r="D10" i="1"/>
  <c r="D9" i="1" s="1"/>
  <c r="E10" i="1"/>
  <c r="E9" i="1" s="1"/>
  <c r="D12" i="1"/>
  <c r="E12" i="1"/>
  <c r="D14" i="1"/>
  <c r="E14" i="1"/>
  <c r="C14" i="1"/>
  <c r="C12" i="1"/>
  <c r="C10" i="1"/>
  <c r="C9" i="1" s="1"/>
  <c r="J64" i="6" l="1"/>
  <c r="J63" i="6" s="1"/>
  <c r="I63" i="18"/>
  <c r="I62" i="18" s="1"/>
  <c r="E8" i="1"/>
  <c r="D8" i="1"/>
  <c r="C8" i="1"/>
  <c r="J92" i="18"/>
  <c r="J91" i="18" s="1"/>
  <c r="J90" i="18" s="1"/>
  <c r="J83" i="18" s="1"/>
  <c r="L13" i="6"/>
  <c r="L12" i="6" s="1"/>
  <c r="K93" i="6"/>
  <c r="K92" i="6" s="1"/>
  <c r="K91" i="6" s="1"/>
  <c r="K84" i="6" s="1"/>
  <c r="J93" i="6"/>
  <c r="J92" i="6" s="1"/>
  <c r="J91" i="6" s="1"/>
  <c r="L93" i="6"/>
  <c r="L92" i="6" s="1"/>
  <c r="L91" i="6" s="1"/>
  <c r="K92" i="18"/>
  <c r="K91" i="18" s="1"/>
  <c r="K90" i="18" s="1"/>
  <c r="K83" i="18" s="1"/>
  <c r="I92" i="18"/>
  <c r="I91" i="18" s="1"/>
  <c r="I90" i="18" s="1"/>
  <c r="I83" i="18" s="1"/>
  <c r="J62" i="9"/>
  <c r="J25" i="6"/>
  <c r="J21" i="6" s="1"/>
  <c r="J22" i="6"/>
  <c r="L22" i="6"/>
  <c r="K104" i="18"/>
  <c r="K103" i="18" s="1"/>
  <c r="K102" i="18" s="1"/>
  <c r="K101" i="18" s="1"/>
  <c r="K100" i="18" s="1"/>
  <c r="K99" i="18" s="1"/>
  <c r="K36" i="18"/>
  <c r="K35" i="18" s="1"/>
  <c r="K34" i="18" s="1"/>
  <c r="K33" i="18" s="1"/>
  <c r="K96" i="9"/>
  <c r="K95" i="9" s="1"/>
  <c r="K92" i="9" s="1"/>
  <c r="K90" i="9"/>
  <c r="K89" i="9" s="1"/>
  <c r="K86" i="9" s="1"/>
  <c r="K56" i="9"/>
  <c r="K55" i="9" s="1"/>
  <c r="K54" i="9" s="1"/>
  <c r="K115" i="9"/>
  <c r="L139" i="9"/>
  <c r="L138" i="9" s="1"/>
  <c r="L137" i="9" s="1"/>
  <c r="K144" i="9"/>
  <c r="K143" i="9" s="1"/>
  <c r="K142" i="9" s="1"/>
  <c r="K141" i="9" s="1"/>
  <c r="K140" i="9" s="1"/>
  <c r="L71" i="9"/>
  <c r="L70" i="9" s="1"/>
  <c r="L69" i="9" s="1"/>
  <c r="L68" i="9" s="1"/>
  <c r="L63" i="9" s="1"/>
  <c r="L56" i="9"/>
  <c r="L55" i="9" s="1"/>
  <c r="L54" i="9" s="1"/>
  <c r="K85" i="9"/>
  <c r="L115" i="9"/>
  <c r="L114" i="9" s="1"/>
  <c r="L113" i="9" s="1"/>
  <c r="L110" i="9" s="1"/>
  <c r="K121" i="9"/>
  <c r="K120" i="9" s="1"/>
  <c r="K119" i="9" s="1"/>
  <c r="K116" i="9" s="1"/>
  <c r="J139" i="9"/>
  <c r="J138" i="9" s="1"/>
  <c r="J137" i="9" s="1"/>
  <c r="L144" i="9"/>
  <c r="L143" i="9" s="1"/>
  <c r="L142" i="9" s="1"/>
  <c r="L141" i="9" s="1"/>
  <c r="L140" i="9" s="1"/>
  <c r="J56" i="9"/>
  <c r="J55" i="9" s="1"/>
  <c r="J54" i="9" s="1"/>
  <c r="J53" i="9" s="1"/>
  <c r="J52" i="9" s="1"/>
  <c r="J51" i="9" s="1"/>
  <c r="L85" i="9"/>
  <c r="J115" i="9"/>
  <c r="J114" i="9" s="1"/>
  <c r="J113" i="9" s="1"/>
  <c r="J110" i="9" s="1"/>
  <c r="L121" i="9"/>
  <c r="L120" i="9" s="1"/>
  <c r="L119" i="9" s="1"/>
  <c r="L116" i="9" s="1"/>
  <c r="J144" i="9"/>
  <c r="J143" i="9" s="1"/>
  <c r="J142" i="9" s="1"/>
  <c r="J141" i="9" s="1"/>
  <c r="J140" i="9" s="1"/>
  <c r="I25" i="18"/>
  <c r="J85" i="9"/>
  <c r="J121" i="9"/>
  <c r="K139" i="9"/>
  <c r="K138" i="9" s="1"/>
  <c r="K137" i="9" s="1"/>
  <c r="L42" i="9"/>
  <c r="L41" i="9" s="1"/>
  <c r="L38" i="9" s="1"/>
  <c r="L37" i="9" s="1"/>
  <c r="J96" i="9"/>
  <c r="J95" i="9" s="1"/>
  <c r="J92" i="9" s="1"/>
  <c r="J68" i="9"/>
  <c r="J63" i="9" s="1"/>
  <c r="I99" i="18"/>
  <c r="I58" i="18"/>
  <c r="I57" i="18" s="1"/>
  <c r="I13" i="18"/>
  <c r="I12" i="18" s="1"/>
  <c r="I11" i="18" s="1"/>
  <c r="K58" i="18"/>
  <c r="K57" i="18" s="1"/>
  <c r="K56" i="18" s="1"/>
  <c r="K55" i="18" s="1"/>
  <c r="K54" i="18" s="1"/>
  <c r="K53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58" i="18"/>
  <c r="J57" i="18" s="1"/>
  <c r="J56" i="18" s="1"/>
  <c r="J55" i="18" s="1"/>
  <c r="J54" i="18" s="1"/>
  <c r="J53" i="18" s="1"/>
  <c r="K22" i="18"/>
  <c r="K21" i="18" s="1"/>
  <c r="L58" i="6"/>
  <c r="L57" i="6" s="1"/>
  <c r="L56" i="6" s="1"/>
  <c r="K22" i="6"/>
  <c r="K58" i="6"/>
  <c r="K57" i="6" s="1"/>
  <c r="K56" i="6" s="1"/>
  <c r="E10" i="13"/>
  <c r="D10" i="13"/>
  <c r="J110" i="6"/>
  <c r="J109" i="6" s="1"/>
  <c r="J108" i="6" s="1"/>
  <c r="J107" i="6" s="1"/>
  <c r="J58" i="6"/>
  <c r="J57" i="6" s="1"/>
  <c r="J56" i="6" s="1"/>
  <c r="L35" i="6"/>
  <c r="L34" i="6" s="1"/>
  <c r="L150" i="9"/>
  <c r="L149" i="9" s="1"/>
  <c r="L148" i="9" s="1"/>
  <c r="J42" i="9"/>
  <c r="J41" i="9" s="1"/>
  <c r="L110" i="6"/>
  <c r="L109" i="6" s="1"/>
  <c r="L108" i="6" s="1"/>
  <c r="L107" i="6" s="1"/>
  <c r="K103" i="6"/>
  <c r="K102" i="6" s="1"/>
  <c r="K101" i="6" s="1"/>
  <c r="K100" i="6" s="1"/>
  <c r="L41" i="6"/>
  <c r="L40" i="6" s="1"/>
  <c r="L39" i="6" s="1"/>
  <c r="L90" i="9"/>
  <c r="L89" i="9" s="1"/>
  <c r="J35" i="6"/>
  <c r="J34" i="6" s="1"/>
  <c r="J150" i="9"/>
  <c r="J149" i="9" s="1"/>
  <c r="J148" i="9" s="1"/>
  <c r="K150" i="9"/>
  <c r="K149" i="9" s="1"/>
  <c r="K148" i="9" s="1"/>
  <c r="K35" i="6"/>
  <c r="K34" i="6" s="1"/>
  <c r="K42" i="9"/>
  <c r="K41" i="9" s="1"/>
  <c r="K11" i="6"/>
  <c r="K10" i="6" s="1"/>
  <c r="K25" i="6"/>
  <c r="K21" i="6" s="1"/>
  <c r="L103" i="6"/>
  <c r="L102" i="6" s="1"/>
  <c r="L101" i="6" s="1"/>
  <c r="L100" i="6" s="1"/>
  <c r="J90" i="9"/>
  <c r="J89" i="9" s="1"/>
  <c r="J41" i="6"/>
  <c r="J40" i="6" s="1"/>
  <c r="J39" i="6" s="1"/>
  <c r="K41" i="6"/>
  <c r="K40" i="6" s="1"/>
  <c r="K39" i="6" s="1"/>
  <c r="K110" i="6"/>
  <c r="K109" i="6" s="1"/>
  <c r="K108" i="6" s="1"/>
  <c r="K107" i="6" s="1"/>
  <c r="J79" i="9" l="1"/>
  <c r="L79" i="9"/>
  <c r="L78" i="9" s="1"/>
  <c r="K79" i="9"/>
  <c r="K78" i="9" s="1"/>
  <c r="K114" i="9"/>
  <c r="K113" i="9" s="1"/>
  <c r="K110" i="9" s="1"/>
  <c r="J120" i="9"/>
  <c r="J119" i="9" s="1"/>
  <c r="J116" i="9" s="1"/>
  <c r="K20" i="18"/>
  <c r="K19" i="18" s="1"/>
  <c r="K18" i="18" s="1"/>
  <c r="J20" i="18"/>
  <c r="J19" i="18" s="1"/>
  <c r="J18" i="18" s="1"/>
  <c r="L11" i="6"/>
  <c r="L10" i="6" s="1"/>
  <c r="J10" i="18"/>
  <c r="J9" i="18" s="1"/>
  <c r="K10" i="18"/>
  <c r="K9" i="18" s="1"/>
  <c r="I10" i="18"/>
  <c r="I9" i="18" s="1"/>
  <c r="L25" i="6"/>
  <c r="L21" i="6" s="1"/>
  <c r="K118" i="9"/>
  <c r="K117" i="9" s="1"/>
  <c r="J84" i="9"/>
  <c r="J83" i="9" s="1"/>
  <c r="J82" i="9" s="1"/>
  <c r="J81" i="9" s="1"/>
  <c r="L84" i="9"/>
  <c r="L83" i="9" s="1"/>
  <c r="L80" i="9" s="1"/>
  <c r="L134" i="9"/>
  <c r="J112" i="9"/>
  <c r="J111" i="9" s="1"/>
  <c r="L55" i="6"/>
  <c r="L54" i="6" s="1"/>
  <c r="L118" i="9"/>
  <c r="L117" i="9" s="1"/>
  <c r="J134" i="9"/>
  <c r="K134" i="9"/>
  <c r="K55" i="6"/>
  <c r="K54" i="6" s="1"/>
  <c r="K94" i="9"/>
  <c r="K93" i="9" s="1"/>
  <c r="I24" i="18"/>
  <c r="I20" i="18" s="1"/>
  <c r="K88" i="9"/>
  <c r="K87" i="9" s="1"/>
  <c r="J94" i="9"/>
  <c r="J93" i="9" s="1"/>
  <c r="L112" i="9"/>
  <c r="L111" i="9" s="1"/>
  <c r="L40" i="9"/>
  <c r="L39" i="9" s="1"/>
  <c r="K38" i="9"/>
  <c r="K37" i="9" s="1"/>
  <c r="K40" i="9"/>
  <c r="K39" i="9" s="1"/>
  <c r="K145" i="9"/>
  <c r="K147" i="9"/>
  <c r="K146" i="9" s="1"/>
  <c r="J38" i="9"/>
  <c r="J37" i="9" s="1"/>
  <c r="J40" i="9"/>
  <c r="J39" i="9" s="1"/>
  <c r="J145" i="9"/>
  <c r="J147" i="9"/>
  <c r="J146" i="9" s="1"/>
  <c r="L145" i="9"/>
  <c r="L147" i="9"/>
  <c r="L146" i="9" s="1"/>
  <c r="K136" i="9"/>
  <c r="K135" i="9" s="1"/>
  <c r="L136" i="9"/>
  <c r="L135" i="9" s="1"/>
  <c r="J136" i="9"/>
  <c r="J135" i="9" s="1"/>
  <c r="J86" i="9"/>
  <c r="J88" i="9"/>
  <c r="J87" i="9" s="1"/>
  <c r="L86" i="9"/>
  <c r="L88" i="9"/>
  <c r="L87" i="9" s="1"/>
  <c r="L51" i="9"/>
  <c r="L53" i="9"/>
  <c r="L52" i="9" s="1"/>
  <c r="K51" i="9"/>
  <c r="K53" i="9"/>
  <c r="K52" i="9" s="1"/>
  <c r="K84" i="9"/>
  <c r="K83" i="9" s="1"/>
  <c r="I56" i="18"/>
  <c r="I55" i="18" s="1"/>
  <c r="I54" i="18" s="1"/>
  <c r="I53" i="18" s="1"/>
  <c r="L84" i="6"/>
  <c r="C28" i="1"/>
  <c r="C19" i="1" s="1"/>
  <c r="D28" i="1"/>
  <c r="D19" i="1" s="1"/>
  <c r="L96" i="9"/>
  <c r="L95" i="9" s="1"/>
  <c r="J55" i="6"/>
  <c r="J54" i="6" s="1"/>
  <c r="J84" i="6"/>
  <c r="K61" i="9"/>
  <c r="K60" i="9" s="1"/>
  <c r="K57" i="9" s="1"/>
  <c r="K20" i="6"/>
  <c r="K19" i="6" s="1"/>
  <c r="K9" i="6" s="1"/>
  <c r="J20" i="6"/>
  <c r="J19" i="6" s="1"/>
  <c r="J61" i="9"/>
  <c r="J60" i="9" s="1"/>
  <c r="L61" i="9"/>
  <c r="L60" i="9" s="1"/>
  <c r="L57" i="9" s="1"/>
  <c r="K50" i="9" l="1"/>
  <c r="K36" i="9" s="1"/>
  <c r="K7" i="9" s="1"/>
  <c r="L50" i="9"/>
  <c r="L36" i="9" s="1"/>
  <c r="L7" i="9" s="1"/>
  <c r="J57" i="9"/>
  <c r="J8" i="18"/>
  <c r="J7" i="18" s="1"/>
  <c r="K8" i="18"/>
  <c r="K7" i="18" s="1"/>
  <c r="K112" i="9"/>
  <c r="K111" i="9" s="1"/>
  <c r="J118" i="9"/>
  <c r="J117" i="9" s="1"/>
  <c r="K8" i="6"/>
  <c r="K7" i="6" s="1"/>
  <c r="D20" i="13" s="1"/>
  <c r="L20" i="6"/>
  <c r="L19" i="6" s="1"/>
  <c r="L9" i="6" s="1"/>
  <c r="I19" i="18"/>
  <c r="I18" i="18" s="1"/>
  <c r="I8" i="18" s="1"/>
  <c r="I7" i="18" s="1"/>
  <c r="L82" i="9"/>
  <c r="L81" i="9" s="1"/>
  <c r="J80" i="9"/>
  <c r="E19" i="1"/>
  <c r="E7" i="1" s="1"/>
  <c r="D7" i="1"/>
  <c r="C7" i="1"/>
  <c r="L92" i="9"/>
  <c r="L94" i="9"/>
  <c r="L93" i="9" s="1"/>
  <c r="K80" i="9"/>
  <c r="K82" i="9"/>
  <c r="K81" i="9" s="1"/>
  <c r="L59" i="9"/>
  <c r="L58" i="9" s="1"/>
  <c r="J59" i="9"/>
  <c r="J58" i="9" s="1"/>
  <c r="K59" i="9"/>
  <c r="K58" i="9" s="1"/>
  <c r="J78" i="9"/>
  <c r="J50" i="9" l="1"/>
  <c r="J36" i="9" s="1"/>
  <c r="J7" i="9" s="1"/>
  <c r="E17" i="13"/>
  <c r="E16" i="13" s="1"/>
  <c r="E15" i="13" s="1"/>
  <c r="D17" i="13"/>
  <c r="D16" i="13" s="1"/>
  <c r="D15" i="13" s="1"/>
  <c r="L8" i="6"/>
  <c r="L7" i="6" s="1"/>
  <c r="E20" i="13" s="1"/>
  <c r="E19" i="13" s="1"/>
  <c r="E18" i="13" s="1"/>
  <c r="C17" i="13"/>
  <c r="C16" i="13" s="1"/>
  <c r="C15" i="13" s="1"/>
  <c r="D19" i="13"/>
  <c r="D18" i="13" s="1"/>
  <c r="D14" i="13" l="1"/>
  <c r="D6" i="13" s="1"/>
  <c r="E14" i="13"/>
  <c r="E6" i="13" s="1"/>
  <c r="J11" i="6"/>
  <c r="J10" i="6" s="1"/>
  <c r="J9" i="6" l="1"/>
  <c r="J8" i="6" s="1"/>
  <c r="J7" i="6" s="1"/>
  <c r="C20" i="13" s="1"/>
  <c r="C19" i="13" s="1"/>
  <c r="C18" i="13" s="1"/>
  <c r="C14" i="13" s="1"/>
  <c r="C6" i="13" s="1"/>
</calcChain>
</file>

<file path=xl/sharedStrings.xml><?xml version="1.0" encoding="utf-8"?>
<sst xmlns="http://schemas.openxmlformats.org/spreadsheetml/2006/main" count="2167" uniqueCount="238">
  <si>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</si>
  <si>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</si>
  <si>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</si>
  <si>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</si>
  <si>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</si>
  <si>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</si>
  <si>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</si>
  <si>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</si>
  <si>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</si>
  <si>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</si>
  <si>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</si>
  <si>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</si>
  <si>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</si>
  <si>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</si>
  <si>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</si>
  <si>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</si>
  <si>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</si>
  <si>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</si>
  <si>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</si>
  <si>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</si>
  <si>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</si>
  <si>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</si>
  <si>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</si>
  <si>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</si>
  <si>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</si>
  <si>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</si>
  <si>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</si>
  <si>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</si>
  <si>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</si>
  <si>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</si>
  <si>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</si>
  <si>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</si>
  <si>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</si>
  <si>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</si>
  <si>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</si>
  <si>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</si>
  <si>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</si>
  <si>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</si>
  <si>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</si>
  <si>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</si>
  <si>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</si>
  <si>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</si>
  <si>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</si>
  <si>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</si>
  <si>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</si>
  <si>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</si>
  <si>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</si>
  <si>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</si>
  <si>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</si>
  <si>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</si>
  <si>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</si>
  <si>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</si>
  <si>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</si>
  <si>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</si>
  <si>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</si>
  <si>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</si>
  <si>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</si>
  <si>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</si>
  <si>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</si>
  <si>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</si>
  <si>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</si>
  <si>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</si>
  <si>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</si>
  <si>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</si>
  <si>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</si>
  <si>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</si>
  <si>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</si>
  <si>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</si>
  <si>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</si>
  <si>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</si>
  <si>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</si>
  <si>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</si>
  <si>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</si>
  <si>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</si>
  <si>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</si>
  <si>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</si>
  <si>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</si>
  <si>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</si>
  <si>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</si>
  <si>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</si>
  <si>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</si>
  <si>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</si>
  <si>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</si>
  <si>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</si>
  <si>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</si>
  <si>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</si>
  <si>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</si>
  <si>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</si>
  <si>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</si>
  <si>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</si>
  <si>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</si>
  <si>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</si>
  <si>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</si>
  <si>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</si>
  <si>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</si>
  <si>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</si>
  <si>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</si>
  <si>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</si>
  <si>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</si>
  <si>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</si>
  <si>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</si>
  <si>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</si>
  <si>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</si>
  <si>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</si>
  <si>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</si>
  <si>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</si>
  <si>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</si>
  <si>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</si>
  <si>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</si>
  <si>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</si>
  <si>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</si>
  <si>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</si>
  <si>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</si>
  <si>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</si>
  <si>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</si>
  <si>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</si>
  <si>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</si>
  <si>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</si>
  <si>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</si>
  <si>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</si>
  <si>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</si>
  <si>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</si>
  <si>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</si>
  <si>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</si>
  <si>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</si>
  <si>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</si>
  <si>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</si>
  <si>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</si>
  <si>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</si>
  <si>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</si>
  <si>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</si>
  <si>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</si>
  <si>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</si>
  <si>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</si>
  <si>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</si>
  <si>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</si>
  <si>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</si>
  <si>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</si>
  <si>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</si>
  <si>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</si>
  <si>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</si>
  <si>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</si>
  <si>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</si>
  <si>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</si>
  <si>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</si>
  <si>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</si>
  <si>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</si>
  <si>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</si>
  <si>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</si>
  <si>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</si>
  <si>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</si>
  <si>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</si>
  <si>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</si>
  <si>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</si>
  <si>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</si>
  <si>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</si>
  <si>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</si>
  <si>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</si>
  <si>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</si>
  <si>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</si>
  <si>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</si>
  <si>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</si>
  <si>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</si>
  <si>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</si>
  <si>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</si>
  <si>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</si>
  <si>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</si>
  <si>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</si>
  <si>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</si>
  <si>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</si>
  <si>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</si>
  <si>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</si>
  <si>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</si>
  <si>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</si>
  <si>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Расходы на обеспечение функций органов местного самоуправления</t>
  </si>
  <si>
    <t>2024 год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</si>
  <si>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</si>
  <si>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</si>
  <si>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</si>
  <si>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</si>
  <si>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</si>
  <si>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</si>
  <si>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</si>
  <si>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</si>
  <si>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</si>
  <si>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</si>
  <si>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</si>
  <si>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</si>
  <si>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</si>
  <si>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</si>
  <si>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</si>
  <si>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</si>
  <si>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</si>
  <si>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</si>
  <si>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</si>
  <si>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</si>
  <si>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</si>
  <si>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</si>
  <si>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</si>
  <si>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</si>
  <si>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</si>
  <si>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</si>
  <si>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Условно утвержденные расходы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</si>
  <si>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</si>
  <si>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</si>
  <si>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</si>
  <si>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</si>
  <si>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</si>
  <si>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</si>
  <si>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</si>
  <si>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</si>
  <si>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</si>
  <si>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Приложение 1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</si>
  <si>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</si>
  <si>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</si>
  <si>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</si>
  <si>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2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</si>
  <si>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</si>
  <si>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5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</si>
  <si>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</si>
  <si>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3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</si>
  <si>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</si>
  <si>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</si>
  <si>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</si>
  <si>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</si>
  <si>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</si>
  <si>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</si>
  <si>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</si>
  <si>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Исполнение судебных актов</t>
  </si>
  <si>
    <t>830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</si>
  <si>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</si>
  <si>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</si>
  <si>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</si>
  <si>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+0,2</t>
  </si>
  <si>
    <t>+220</t>
  </si>
  <si>
    <t>+112,222</t>
  </si>
  <si>
    <t>+110</t>
  </si>
  <si>
    <t>-2,222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</si>
</sst>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7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165" fontId="4" fillId="0" borderId="1" xfId="4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4" fillId="0" borderId="3" xfId="3" applyFont="1" applyBorder="1" applyAlignment="1">
      <alignment horizontal="center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165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0" fontId="3" fillId="3" borderId="25" xfId="4" applyFont="1" applyFill="1" applyBorder="1" applyAlignment="1">
      <alignment horizontal="center" vertical="justify"/>
    </xf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3" borderId="5" xfId="2" applyFont="1" applyFill="1" applyBorder="1" applyAlignment="1">
      <alignment vertical="top" wrapText="1"/>
    </xf>
    <xf numFmtId="0" fontId="18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29"/>
  <sheetViews>
    <sheetView tabSelected="1" view="pageBreakPreview" zoomScaleNormal="75" zoomScaleSheetLayoutView="100" workbookViewId="0">
      <selection activeCell="F25" sqref="F25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1" customWidth="1"/>
    <col min="5" max="5" width="14.85546875" style="11" customWidth="1"/>
    <col min="6" max="6" width="9" style="232" customWidth="1"/>
    <col min="7" max="8" width="9" style="233" customWidth="1"/>
    <col min="9" max="16384" width="8.5703125" style="11"/>
  </cols>
  <sheetData>
    <row r="1" spans="1:8" ht="112.5" customHeight="1" x14ac:dyDescent="0.25">
      <c r="A1" s="124"/>
      <c r="B1" s="124"/>
      <c r="C1" s="250" t="s">
        <v>212</v>
      </c>
      <c r="D1" s="250"/>
      <c r="E1" s="250"/>
    </row>
    <row r="2" spans="1:8" ht="66" customHeight="1" x14ac:dyDescent="0.25">
      <c r="A2" s="256" t="s">
        <v>157</v>
      </c>
      <c r="B2" s="256"/>
      <c r="C2" s="256"/>
      <c r="D2" s="256"/>
      <c r="E2" s="256"/>
    </row>
    <row r="3" spans="1:8" x14ac:dyDescent="0.25">
      <c r="A3" s="124"/>
      <c r="B3" s="124"/>
      <c r="C3" s="257" t="s">
        <v>0</v>
      </c>
      <c r="D3" s="257"/>
      <c r="E3" s="257"/>
    </row>
    <row r="4" spans="1:8" ht="32.25" customHeight="1" x14ac:dyDescent="0.25">
      <c r="A4" s="252" t="s">
        <v>1</v>
      </c>
      <c r="B4" s="254" t="s">
        <v>2</v>
      </c>
      <c r="C4" s="251" t="s">
        <v>3</v>
      </c>
      <c r="D4" s="251"/>
      <c r="E4" s="251"/>
    </row>
    <row r="5" spans="1:8" x14ac:dyDescent="0.25">
      <c r="A5" s="253"/>
      <c r="B5" s="255"/>
      <c r="C5" s="241" t="s">
        <v>175</v>
      </c>
      <c r="D5" s="241" t="s">
        <v>186</v>
      </c>
      <c r="E5" s="241" t="s">
        <v>213</v>
      </c>
    </row>
    <row r="6" spans="1:8" x14ac:dyDescent="0.25">
      <c r="A6" s="126">
        <v>1</v>
      </c>
      <c r="B6" s="126">
        <v>2</v>
      </c>
      <c r="C6" s="127">
        <v>3</v>
      </c>
      <c r="D6" s="127">
        <v>4</v>
      </c>
      <c r="E6" s="127">
        <v>5</v>
      </c>
    </row>
    <row r="7" spans="1:8" x14ac:dyDescent="0.25">
      <c r="A7" s="128"/>
      <c r="B7" s="85" t="s">
        <v>4</v>
      </c>
      <c r="C7" s="129">
        <f>SUM(C8+C19)</f>
        <v>2780.7025399999998</v>
      </c>
      <c r="D7" s="129">
        <f>SUM(D8+D19)</f>
        <v>1574.3000000000002</v>
      </c>
      <c r="E7" s="129">
        <f>SUM(E8+E19)</f>
        <v>1617.1000000000001</v>
      </c>
    </row>
    <row r="8" spans="1:8" x14ac:dyDescent="0.25">
      <c r="A8" s="130" t="s">
        <v>65</v>
      </c>
      <c r="B8" s="85" t="s">
        <v>69</v>
      </c>
      <c r="C8" s="129">
        <f>C9+C12+C14+C17</f>
        <v>371.7</v>
      </c>
      <c r="D8" s="129">
        <f t="shared" ref="D8:E8" si="0">D9+D12+D14+D17</f>
        <v>376.9</v>
      </c>
      <c r="E8" s="129">
        <f t="shared" si="0"/>
        <v>383.2</v>
      </c>
    </row>
    <row r="9" spans="1:8" x14ac:dyDescent="0.25">
      <c r="A9" s="130" t="s">
        <v>66</v>
      </c>
      <c r="B9" s="85" t="s">
        <v>5</v>
      </c>
      <c r="C9" s="129">
        <f t="shared" ref="C9:E10" si="1">SUM(C10)</f>
        <v>19</v>
      </c>
      <c r="D9" s="129">
        <f t="shared" si="1"/>
        <v>21</v>
      </c>
      <c r="E9" s="129">
        <f t="shared" si="1"/>
        <v>23</v>
      </c>
    </row>
    <row r="10" spans="1:8" x14ac:dyDescent="0.25">
      <c r="A10" s="130" t="s">
        <v>6</v>
      </c>
      <c r="B10" s="85" t="s">
        <v>7</v>
      </c>
      <c r="C10" s="188">
        <f t="shared" si="1"/>
        <v>19</v>
      </c>
      <c r="D10" s="188">
        <f t="shared" si="1"/>
        <v>21</v>
      </c>
      <c r="E10" s="188">
        <f t="shared" si="1"/>
        <v>23</v>
      </c>
    </row>
    <row r="11" spans="1:8" ht="63" x14ac:dyDescent="0.25">
      <c r="A11" s="131" t="s">
        <v>70</v>
      </c>
      <c r="B11" s="70" t="s">
        <v>71</v>
      </c>
      <c r="C11" s="179">
        <v>19</v>
      </c>
      <c r="D11" s="195">
        <v>21</v>
      </c>
      <c r="E11" s="180">
        <v>23</v>
      </c>
    </row>
    <row r="12" spans="1:8" x14ac:dyDescent="0.25">
      <c r="A12" s="130" t="s">
        <v>67</v>
      </c>
      <c r="B12" s="85" t="s">
        <v>72</v>
      </c>
      <c r="C12" s="129">
        <f>SUM(C13)</f>
        <v>44</v>
      </c>
      <c r="D12" s="129">
        <f>SUM(D13)</f>
        <v>46</v>
      </c>
      <c r="E12" s="129">
        <f>SUM(E13)</f>
        <v>47</v>
      </c>
    </row>
    <row r="13" spans="1:8" ht="33" customHeight="1" x14ac:dyDescent="0.25">
      <c r="A13" s="131" t="s">
        <v>73</v>
      </c>
      <c r="B13" s="133" t="s">
        <v>74</v>
      </c>
      <c r="C13" s="179">
        <v>44</v>
      </c>
      <c r="D13" s="180">
        <v>46</v>
      </c>
      <c r="E13" s="181">
        <v>47</v>
      </c>
    </row>
    <row r="14" spans="1:8" x14ac:dyDescent="0.25">
      <c r="A14" s="130" t="s">
        <v>68</v>
      </c>
      <c r="B14" s="134" t="s">
        <v>8</v>
      </c>
      <c r="C14" s="129">
        <f>SUM(C15+C16)</f>
        <v>278</v>
      </c>
      <c r="D14" s="129">
        <f>SUM(D15+D16)</f>
        <v>278</v>
      </c>
      <c r="E14" s="129">
        <f>SUM(E15+E16)</f>
        <v>280</v>
      </c>
    </row>
    <row r="15" spans="1:8" ht="31.5" x14ac:dyDescent="0.25">
      <c r="A15" s="131" t="s">
        <v>75</v>
      </c>
      <c r="B15" s="133" t="s">
        <v>76</v>
      </c>
      <c r="C15" s="179">
        <v>188</v>
      </c>
      <c r="D15" s="180">
        <v>188</v>
      </c>
      <c r="E15" s="181">
        <v>190</v>
      </c>
    </row>
    <row r="16" spans="1:8" s="2" customFormat="1" ht="31.5" x14ac:dyDescent="0.25">
      <c r="A16" s="131" t="s">
        <v>77</v>
      </c>
      <c r="B16" s="133" t="s">
        <v>78</v>
      </c>
      <c r="C16" s="179">
        <v>90</v>
      </c>
      <c r="D16" s="180">
        <v>90</v>
      </c>
      <c r="E16" s="181">
        <v>90</v>
      </c>
      <c r="F16" s="234"/>
      <c r="G16" s="235"/>
      <c r="H16" s="235"/>
    </row>
    <row r="17" spans="1:8" s="2" customFormat="1" ht="37.5" customHeight="1" x14ac:dyDescent="0.25">
      <c r="A17" s="198" t="s">
        <v>208</v>
      </c>
      <c r="B17" s="238" t="s">
        <v>209</v>
      </c>
      <c r="C17" s="217">
        <f>C18</f>
        <v>30.7</v>
      </c>
      <c r="D17" s="217">
        <f t="shared" ref="D17:E17" si="2">D18</f>
        <v>31.9</v>
      </c>
      <c r="E17" s="217">
        <f t="shared" si="2"/>
        <v>33.200000000000003</v>
      </c>
      <c r="F17" s="234"/>
      <c r="G17" s="235"/>
      <c r="H17" s="235"/>
    </row>
    <row r="18" spans="1:8" s="2" customFormat="1" ht="63" x14ac:dyDescent="0.25">
      <c r="A18" s="200" t="s">
        <v>211</v>
      </c>
      <c r="B18" s="239" t="s">
        <v>210</v>
      </c>
      <c r="C18" s="196">
        <v>30.7</v>
      </c>
      <c r="D18" s="197">
        <v>31.9</v>
      </c>
      <c r="E18" s="197">
        <v>33.200000000000003</v>
      </c>
      <c r="F18" s="234"/>
      <c r="G18" s="235"/>
      <c r="H18" s="235"/>
    </row>
    <row r="19" spans="1:8" ht="38.450000000000003" customHeight="1" x14ac:dyDescent="0.25">
      <c r="A19" s="136" t="s">
        <v>79</v>
      </c>
      <c r="B19" s="137" t="s">
        <v>80</v>
      </c>
      <c r="C19" s="129">
        <f>SUM(C25+C28+C20+C23)</f>
        <v>2409.00254</v>
      </c>
      <c r="D19" s="129">
        <f>SUM(D25+D28+D20)</f>
        <v>1197.4000000000001</v>
      </c>
      <c r="E19" s="129">
        <f>SUM(E25+E28+E20)</f>
        <v>1233.9000000000001</v>
      </c>
    </row>
    <row r="20" spans="1:8" ht="17.25" customHeight="1" x14ac:dyDescent="0.25">
      <c r="A20" s="130" t="s">
        <v>154</v>
      </c>
      <c r="B20" s="137" t="s">
        <v>155</v>
      </c>
      <c r="C20" s="129">
        <f>C21+C22</f>
        <v>903.6</v>
      </c>
      <c r="D20" s="129">
        <f t="shared" ref="D20:E20" si="3">D21+D22</f>
        <v>675.3</v>
      </c>
      <c r="E20" s="129">
        <f t="shared" si="3"/>
        <v>687.3</v>
      </c>
    </row>
    <row r="21" spans="1:8" ht="31.5" customHeight="1" x14ac:dyDescent="0.25">
      <c r="A21" s="131" t="s">
        <v>158</v>
      </c>
      <c r="B21" s="135" t="s">
        <v>130</v>
      </c>
      <c r="C21" s="180">
        <f>786.1+6.7</f>
        <v>792.80000000000007</v>
      </c>
      <c r="D21" s="181">
        <v>675.3</v>
      </c>
      <c r="E21" s="181">
        <v>687.3</v>
      </c>
    </row>
    <row r="22" spans="1:8" ht="36" customHeight="1" x14ac:dyDescent="0.25">
      <c r="A22" s="131" t="s">
        <v>168</v>
      </c>
      <c r="B22" s="8" t="s">
        <v>167</v>
      </c>
      <c r="C22" s="179">
        <v>110.8</v>
      </c>
      <c r="D22" s="180">
        <v>0</v>
      </c>
      <c r="E22" s="181">
        <v>0</v>
      </c>
    </row>
    <row r="23" spans="1:8" ht="19.5" customHeight="1" x14ac:dyDescent="0.25">
      <c r="A23" s="198" t="s">
        <v>187</v>
      </c>
      <c r="B23" s="199" t="s">
        <v>188</v>
      </c>
      <c r="C23" s="217">
        <f>C24</f>
        <v>220</v>
      </c>
      <c r="D23" s="217">
        <f t="shared" ref="D23:E23" si="4">D24</f>
        <v>0</v>
      </c>
      <c r="E23" s="217">
        <f t="shared" si="4"/>
        <v>0</v>
      </c>
    </row>
    <row r="24" spans="1:8" ht="19.5" customHeight="1" x14ac:dyDescent="0.25">
      <c r="A24" s="200" t="s">
        <v>190</v>
      </c>
      <c r="B24" s="201" t="s">
        <v>189</v>
      </c>
      <c r="C24" s="196">
        <v>220</v>
      </c>
      <c r="D24" s="197">
        <v>0</v>
      </c>
      <c r="E24" s="197">
        <v>0</v>
      </c>
      <c r="F24" s="232" t="s">
        <v>234</v>
      </c>
    </row>
    <row r="25" spans="1:8" ht="20.25" customHeight="1" x14ac:dyDescent="0.25">
      <c r="A25" s="130" t="s">
        <v>81</v>
      </c>
      <c r="B25" s="138" t="s">
        <v>82</v>
      </c>
      <c r="C25" s="129">
        <f>SUM(C26+C27)</f>
        <v>132.5</v>
      </c>
      <c r="D25" s="129">
        <f>SUM(D26+D27)</f>
        <v>146.1</v>
      </c>
      <c r="E25" s="129">
        <f>SUM(E26+E27)</f>
        <v>160.20000000000002</v>
      </c>
    </row>
    <row r="26" spans="1:8" ht="93.75" customHeight="1" x14ac:dyDescent="0.25">
      <c r="A26" s="131" t="s">
        <v>159</v>
      </c>
      <c r="B26" s="135" t="s">
        <v>152</v>
      </c>
      <c r="C26" s="132">
        <v>0.4</v>
      </c>
      <c r="D26" s="132">
        <v>0.4</v>
      </c>
      <c r="E26" s="132">
        <v>0.4</v>
      </c>
    </row>
    <row r="27" spans="1:8" ht="37.5" customHeight="1" x14ac:dyDescent="0.25">
      <c r="A27" s="131" t="s">
        <v>160</v>
      </c>
      <c r="B27" s="70" t="s">
        <v>83</v>
      </c>
      <c r="C27" s="132">
        <f>131.9+0.2</f>
        <v>132.1</v>
      </c>
      <c r="D27" s="132">
        <v>145.69999999999999</v>
      </c>
      <c r="E27" s="132">
        <v>159.80000000000001</v>
      </c>
      <c r="F27" s="232" t="s">
        <v>233</v>
      </c>
    </row>
    <row r="28" spans="1:8" ht="21" customHeight="1" x14ac:dyDescent="0.25">
      <c r="A28" s="130" t="s">
        <v>84</v>
      </c>
      <c r="B28" s="85" t="s">
        <v>85</v>
      </c>
      <c r="C28" s="129">
        <f>SUM(C29)</f>
        <v>1152.90254</v>
      </c>
      <c r="D28" s="129">
        <f>SUM(D29)</f>
        <v>376</v>
      </c>
      <c r="E28" s="129">
        <f>E29</f>
        <v>386.4</v>
      </c>
    </row>
    <row r="29" spans="1:8" ht="66" customHeight="1" x14ac:dyDescent="0.25">
      <c r="A29" s="131" t="s">
        <v>161</v>
      </c>
      <c r="B29" s="135" t="s">
        <v>86</v>
      </c>
      <c r="C29" s="179">
        <f>328.7+30+150+44.20254+600</f>
        <v>1152.90254</v>
      </c>
      <c r="D29" s="180">
        <f>346+30</f>
        <v>376</v>
      </c>
      <c r="E29" s="181">
        <f>356.4+30</f>
        <v>386.4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20"/>
  <sheetViews>
    <sheetView view="pageBreakPreview" topLeftCell="A4" zoomScale="90" zoomScaleNormal="75" zoomScaleSheetLayoutView="90" workbookViewId="0">
      <selection activeCell="M16" sqref="M16"/>
    </sheetView>
  </sheetViews>
  <sheetFormatPr defaultColWidth="8.5703125" defaultRowHeight="15.75" x14ac:dyDescent="0.25"/>
  <cols>
    <col min="1" max="1" width="86.7109375" style="1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22" customWidth="1"/>
    <col min="11" max="11" width="13.85546875" style="6" customWidth="1"/>
    <col min="12" max="12" width="15.85546875" style="6" customWidth="1"/>
    <col min="13" max="15" width="8.5703125" style="236"/>
    <col min="16" max="16384" width="8.5703125" style="6"/>
  </cols>
  <sheetData>
    <row r="1" spans="1:15" ht="111" customHeight="1" x14ac:dyDescent="0.25">
      <c r="A1" s="139"/>
      <c r="B1" s="140"/>
      <c r="C1" s="140"/>
      <c r="D1" s="140"/>
      <c r="E1" s="140"/>
      <c r="F1" s="140"/>
      <c r="G1" s="141"/>
      <c r="H1" s="178"/>
      <c r="I1" s="178"/>
      <c r="J1" s="250" t="s">
        <v>216</v>
      </c>
      <c r="K1" s="250"/>
      <c r="L1" s="250"/>
    </row>
    <row r="2" spans="1:15" ht="57.75" customHeight="1" x14ac:dyDescent="0.25">
      <c r="A2" s="259" t="s">
        <v>217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</row>
    <row r="3" spans="1:15" x14ac:dyDescent="0.25">
      <c r="A3" s="139"/>
      <c r="B3" s="140"/>
      <c r="C3" s="140"/>
      <c r="D3" s="140"/>
      <c r="E3" s="140"/>
      <c r="F3" s="140"/>
      <c r="G3" s="140"/>
      <c r="H3" s="124"/>
      <c r="I3" s="124"/>
      <c r="J3" s="142"/>
      <c r="K3" s="124"/>
      <c r="L3" s="124" t="s">
        <v>180</v>
      </c>
    </row>
    <row r="4" spans="1:15" ht="15.75" customHeight="1" x14ac:dyDescent="0.25">
      <c r="A4" s="258" t="s">
        <v>9</v>
      </c>
      <c r="B4" s="258" t="s">
        <v>18</v>
      </c>
      <c r="C4" s="258" t="s">
        <v>10</v>
      </c>
      <c r="D4" s="258" t="s">
        <v>176</v>
      </c>
      <c r="E4" s="258" t="s">
        <v>177</v>
      </c>
      <c r="F4" s="258"/>
      <c r="G4" s="258"/>
      <c r="H4" s="258"/>
      <c r="I4" s="258" t="s">
        <v>178</v>
      </c>
      <c r="J4" s="258" t="s">
        <v>61</v>
      </c>
      <c r="K4" s="258"/>
      <c r="L4" s="258"/>
    </row>
    <row r="5" spans="1:15" x14ac:dyDescent="0.25">
      <c r="A5" s="258" t="s">
        <v>179</v>
      </c>
      <c r="B5" s="258" t="s">
        <v>179</v>
      </c>
      <c r="C5" s="258" t="s">
        <v>179</v>
      </c>
      <c r="D5" s="258" t="s">
        <v>179</v>
      </c>
      <c r="E5" s="258" t="s">
        <v>179</v>
      </c>
      <c r="F5" s="258"/>
      <c r="G5" s="258"/>
      <c r="H5" s="258"/>
      <c r="I5" s="258" t="s">
        <v>179</v>
      </c>
      <c r="J5" s="242" t="s">
        <v>175</v>
      </c>
      <c r="K5" s="242" t="s">
        <v>186</v>
      </c>
      <c r="L5" s="242" t="s">
        <v>213</v>
      </c>
    </row>
    <row r="6" spans="1:15" x14ac:dyDescent="0.25">
      <c r="A6" s="114">
        <v>1</v>
      </c>
      <c r="B6" s="5">
        <v>2</v>
      </c>
      <c r="C6" s="5">
        <v>3</v>
      </c>
      <c r="D6" s="5">
        <v>4</v>
      </c>
      <c r="E6" s="5">
        <v>5</v>
      </c>
      <c r="F6" s="102">
        <v>6</v>
      </c>
      <c r="G6" s="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</row>
    <row r="7" spans="1:15" s="20" customFormat="1" x14ac:dyDescent="0.25">
      <c r="A7" s="96" t="s">
        <v>19</v>
      </c>
      <c r="B7" s="71"/>
      <c r="C7" s="71"/>
      <c r="D7" s="71"/>
      <c r="E7" s="71"/>
      <c r="F7" s="97"/>
      <c r="G7" s="115"/>
      <c r="H7" s="76"/>
      <c r="I7" s="76"/>
      <c r="J7" s="77">
        <f>J8</f>
        <v>2793.3025400000001</v>
      </c>
      <c r="K7" s="77">
        <f t="shared" ref="K7:L7" si="0">K8</f>
        <v>1514.2</v>
      </c>
      <c r="L7" s="77">
        <f t="shared" si="0"/>
        <v>1541.8999999999999</v>
      </c>
      <c r="M7" s="237"/>
      <c r="N7" s="237"/>
      <c r="O7" s="237"/>
    </row>
    <row r="8" spans="1:15" ht="31.5" x14ac:dyDescent="0.25">
      <c r="A8" s="96" t="s">
        <v>156</v>
      </c>
      <c r="B8" s="71">
        <v>911</v>
      </c>
      <c r="C8" s="116"/>
      <c r="D8" s="116"/>
      <c r="E8" s="5"/>
      <c r="F8" s="5"/>
      <c r="G8" s="5"/>
      <c r="H8" s="5"/>
      <c r="I8" s="117"/>
      <c r="J8" s="77">
        <f>J9+J54+J63+J84+J100+J107</f>
        <v>2793.3025400000001</v>
      </c>
      <c r="K8" s="77">
        <f>K9+K54+K63+K84+K100+K107+K120</f>
        <v>1514.2</v>
      </c>
      <c r="L8" s="77">
        <f>L9+L54+L63+L84+L100+L107+L120</f>
        <v>1541.8999999999999</v>
      </c>
    </row>
    <row r="9" spans="1:15" x14ac:dyDescent="0.25">
      <c r="A9" s="96" t="s">
        <v>12</v>
      </c>
      <c r="B9" s="71">
        <v>911</v>
      </c>
      <c r="C9" s="71" t="s">
        <v>13</v>
      </c>
      <c r="D9" s="71"/>
      <c r="E9" s="74"/>
      <c r="F9" s="74"/>
      <c r="G9" s="74"/>
      <c r="H9" s="74"/>
      <c r="I9" s="97"/>
      <c r="J9" s="77">
        <f>J10+J19+J39+J45</f>
        <v>1305.645</v>
      </c>
      <c r="K9" s="77">
        <f>K10+K19+K39+K45</f>
        <v>844</v>
      </c>
      <c r="L9" s="77">
        <f>L10+L19+L39+L45</f>
        <v>842</v>
      </c>
    </row>
    <row r="10" spans="1:15" ht="31.5" x14ac:dyDescent="0.25">
      <c r="A10" s="85" t="s">
        <v>29</v>
      </c>
      <c r="B10" s="71">
        <v>911</v>
      </c>
      <c r="C10" s="74" t="s">
        <v>13</v>
      </c>
      <c r="D10" s="74" t="s">
        <v>24</v>
      </c>
      <c r="E10" s="74"/>
      <c r="F10" s="74"/>
      <c r="G10" s="74"/>
      <c r="H10" s="74"/>
      <c r="I10" s="80"/>
      <c r="J10" s="98">
        <f>J11</f>
        <v>564</v>
      </c>
      <c r="K10" s="98">
        <f t="shared" ref="K10:L14" si="1">K11</f>
        <v>356.6</v>
      </c>
      <c r="L10" s="98">
        <f t="shared" si="1"/>
        <v>356.6</v>
      </c>
    </row>
    <row r="11" spans="1:15" x14ac:dyDescent="0.25">
      <c r="A11" s="78" t="s">
        <v>133</v>
      </c>
      <c r="B11" s="71">
        <v>911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66"/>
      <c r="J11" s="99">
        <f>J12</f>
        <v>564</v>
      </c>
      <c r="K11" s="99">
        <f t="shared" si="1"/>
        <v>356.6</v>
      </c>
      <c r="L11" s="99">
        <f t="shared" si="1"/>
        <v>356.6</v>
      </c>
    </row>
    <row r="12" spans="1:15" x14ac:dyDescent="0.25">
      <c r="A12" s="70" t="s">
        <v>131</v>
      </c>
      <c r="B12" s="71">
        <v>911</v>
      </c>
      <c r="C12" s="5" t="s">
        <v>13</v>
      </c>
      <c r="D12" s="5" t="s">
        <v>24</v>
      </c>
      <c r="E12" s="5">
        <v>65</v>
      </c>
      <c r="F12" s="5">
        <v>1</v>
      </c>
      <c r="G12" s="74"/>
      <c r="H12" s="74"/>
      <c r="I12" s="80"/>
      <c r="J12" s="99">
        <f>J13+J16</f>
        <v>564</v>
      </c>
      <c r="K12" s="99">
        <f t="shared" ref="K12:L12" si="2">K13+K16</f>
        <v>356.6</v>
      </c>
      <c r="L12" s="99">
        <f t="shared" si="2"/>
        <v>356.6</v>
      </c>
    </row>
    <row r="13" spans="1:15" x14ac:dyDescent="0.25">
      <c r="A13" s="100" t="s">
        <v>107</v>
      </c>
      <c r="B13" s="71">
        <v>911</v>
      </c>
      <c r="C13" s="65" t="s">
        <v>13</v>
      </c>
      <c r="D13" s="65" t="s">
        <v>24</v>
      </c>
      <c r="E13" s="65" t="s">
        <v>30</v>
      </c>
      <c r="F13" s="65" t="s">
        <v>20</v>
      </c>
      <c r="G13" s="65" t="s">
        <v>32</v>
      </c>
      <c r="H13" s="65" t="s">
        <v>33</v>
      </c>
      <c r="I13" s="80"/>
      <c r="J13" s="99">
        <f>J14</f>
        <v>451.77800000000002</v>
      </c>
      <c r="K13" s="99">
        <f t="shared" si="1"/>
        <v>356.6</v>
      </c>
      <c r="L13" s="99">
        <f>L14</f>
        <v>356.6</v>
      </c>
    </row>
    <row r="14" spans="1:15" ht="53.25" customHeight="1" x14ac:dyDescent="0.25">
      <c r="A14" s="100" t="s">
        <v>98</v>
      </c>
      <c r="B14" s="71">
        <v>911</v>
      </c>
      <c r="C14" s="65" t="s">
        <v>13</v>
      </c>
      <c r="D14" s="65" t="s">
        <v>24</v>
      </c>
      <c r="E14" s="65" t="s">
        <v>30</v>
      </c>
      <c r="F14" s="65" t="s">
        <v>20</v>
      </c>
      <c r="G14" s="65" t="s">
        <v>32</v>
      </c>
      <c r="H14" s="65" t="s">
        <v>33</v>
      </c>
      <c r="I14" s="66" t="s">
        <v>100</v>
      </c>
      <c r="J14" s="99">
        <f>J15</f>
        <v>451.77800000000002</v>
      </c>
      <c r="K14" s="99">
        <f t="shared" si="1"/>
        <v>356.6</v>
      </c>
      <c r="L14" s="99">
        <f t="shared" si="1"/>
        <v>356.6</v>
      </c>
    </row>
    <row r="15" spans="1:15" ht="19.5" customHeight="1" x14ac:dyDescent="0.25">
      <c r="A15" s="100" t="s">
        <v>99</v>
      </c>
      <c r="B15" s="71">
        <v>911</v>
      </c>
      <c r="C15" s="65" t="s">
        <v>13</v>
      </c>
      <c r="D15" s="65" t="s">
        <v>24</v>
      </c>
      <c r="E15" s="65" t="s">
        <v>30</v>
      </c>
      <c r="F15" s="65" t="s">
        <v>20</v>
      </c>
      <c r="G15" s="65" t="s">
        <v>32</v>
      </c>
      <c r="H15" s="65" t="s">
        <v>33</v>
      </c>
      <c r="I15" s="66" t="s">
        <v>101</v>
      </c>
      <c r="J15" s="99">
        <f>414+40-2.222</f>
        <v>451.77800000000002</v>
      </c>
      <c r="K15" s="99">
        <f>350+6.6</f>
        <v>356.6</v>
      </c>
      <c r="L15" s="99">
        <f>350+6.6</f>
        <v>356.6</v>
      </c>
      <c r="M15" s="236" t="s">
        <v>237</v>
      </c>
    </row>
    <row r="16" spans="1:15" ht="38.25" customHeight="1" x14ac:dyDescent="0.25">
      <c r="A16" s="202" t="s">
        <v>191</v>
      </c>
      <c r="B16" s="71">
        <v>911</v>
      </c>
      <c r="C16" s="203" t="s">
        <v>13</v>
      </c>
      <c r="D16" s="203" t="s">
        <v>24</v>
      </c>
      <c r="E16" s="203" t="s">
        <v>30</v>
      </c>
      <c r="F16" s="203" t="s">
        <v>20</v>
      </c>
      <c r="G16" s="203" t="s">
        <v>32</v>
      </c>
      <c r="H16" s="203" t="s">
        <v>192</v>
      </c>
      <c r="I16" s="204"/>
      <c r="J16" s="99">
        <f>J17</f>
        <v>112.22199999999999</v>
      </c>
      <c r="K16" s="99">
        <f t="shared" ref="K16:L17" si="3">K17</f>
        <v>0</v>
      </c>
      <c r="L16" s="99">
        <f t="shared" si="3"/>
        <v>0</v>
      </c>
    </row>
    <row r="17" spans="1:15" ht="50.25" customHeight="1" x14ac:dyDescent="0.25">
      <c r="A17" s="205" t="s">
        <v>98</v>
      </c>
      <c r="B17" s="71">
        <v>911</v>
      </c>
      <c r="C17" s="203" t="s">
        <v>13</v>
      </c>
      <c r="D17" s="203" t="s">
        <v>24</v>
      </c>
      <c r="E17" s="203" t="s">
        <v>30</v>
      </c>
      <c r="F17" s="203" t="s">
        <v>20</v>
      </c>
      <c r="G17" s="203" t="s">
        <v>32</v>
      </c>
      <c r="H17" s="203" t="s">
        <v>192</v>
      </c>
      <c r="I17" s="204" t="s">
        <v>100</v>
      </c>
      <c r="J17" s="99">
        <f>J18</f>
        <v>112.22199999999999</v>
      </c>
      <c r="K17" s="99">
        <f t="shared" si="3"/>
        <v>0</v>
      </c>
      <c r="L17" s="99">
        <f t="shared" si="3"/>
        <v>0</v>
      </c>
    </row>
    <row r="18" spans="1:15" ht="24" customHeight="1" x14ac:dyDescent="0.25">
      <c r="A18" s="205" t="s">
        <v>99</v>
      </c>
      <c r="B18" s="71">
        <v>911</v>
      </c>
      <c r="C18" s="203" t="s">
        <v>13</v>
      </c>
      <c r="D18" s="203" t="s">
        <v>24</v>
      </c>
      <c r="E18" s="203" t="s">
        <v>30</v>
      </c>
      <c r="F18" s="203" t="s">
        <v>20</v>
      </c>
      <c r="G18" s="203" t="s">
        <v>32</v>
      </c>
      <c r="H18" s="203" t="s">
        <v>192</v>
      </c>
      <c r="I18" s="204" t="s">
        <v>101</v>
      </c>
      <c r="J18" s="99">
        <v>112.22199999999999</v>
      </c>
      <c r="K18" s="99">
        <v>0</v>
      </c>
      <c r="L18" s="99">
        <v>0</v>
      </c>
      <c r="M18" s="236" t="s">
        <v>235</v>
      </c>
    </row>
    <row r="19" spans="1:15" ht="47.25" x14ac:dyDescent="0.25">
      <c r="A19" s="73" t="s">
        <v>62</v>
      </c>
      <c r="B19" s="71">
        <v>911</v>
      </c>
      <c r="C19" s="74" t="s">
        <v>13</v>
      </c>
      <c r="D19" s="74" t="s">
        <v>14</v>
      </c>
      <c r="E19" s="74"/>
      <c r="F19" s="74"/>
      <c r="G19" s="74"/>
      <c r="H19" s="74"/>
      <c r="I19" s="80"/>
      <c r="J19" s="98">
        <f>J20+J34</f>
        <v>734.14499999999998</v>
      </c>
      <c r="K19" s="98">
        <f>K20+K34</f>
        <v>480.4</v>
      </c>
      <c r="L19" s="98">
        <f>L20+L34</f>
        <v>480.4</v>
      </c>
    </row>
    <row r="20" spans="1:15" x14ac:dyDescent="0.25">
      <c r="A20" s="78" t="s">
        <v>133</v>
      </c>
      <c r="B20" s="71">
        <v>911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66"/>
      <c r="J20" s="99">
        <f>J21</f>
        <v>733.745</v>
      </c>
      <c r="K20" s="99">
        <f>K21</f>
        <v>480</v>
      </c>
      <c r="L20" s="99">
        <f>L21</f>
        <v>480</v>
      </c>
    </row>
    <row r="21" spans="1:15" ht="18.600000000000001" customHeight="1" x14ac:dyDescent="0.25">
      <c r="A21" s="78" t="s">
        <v>134</v>
      </c>
      <c r="B21" s="71">
        <v>911</v>
      </c>
      <c r="C21" s="65" t="s">
        <v>13</v>
      </c>
      <c r="D21" s="65" t="s">
        <v>14</v>
      </c>
      <c r="E21" s="65" t="s">
        <v>30</v>
      </c>
      <c r="F21" s="65" t="s">
        <v>21</v>
      </c>
      <c r="G21" s="74"/>
      <c r="H21" s="74"/>
      <c r="I21" s="80"/>
      <c r="J21" s="99">
        <f>J23+J25+J31</f>
        <v>733.745</v>
      </c>
      <c r="K21" s="99">
        <f t="shared" ref="K21:L21" si="4">K23+K25</f>
        <v>480</v>
      </c>
      <c r="L21" s="99">
        <f t="shared" si="4"/>
        <v>480</v>
      </c>
    </row>
    <row r="22" spans="1:15" x14ac:dyDescent="0.25">
      <c r="A22" s="100" t="s">
        <v>34</v>
      </c>
      <c r="B22" s="71">
        <v>911</v>
      </c>
      <c r="C22" s="65" t="s">
        <v>13</v>
      </c>
      <c r="D22" s="65" t="s">
        <v>14</v>
      </c>
      <c r="E22" s="65" t="s">
        <v>30</v>
      </c>
      <c r="F22" s="65" t="s">
        <v>21</v>
      </c>
      <c r="G22" s="65" t="s">
        <v>32</v>
      </c>
      <c r="H22" s="65" t="s">
        <v>35</v>
      </c>
      <c r="I22" s="80"/>
      <c r="J22" s="99">
        <f t="shared" ref="J22:L23" si="5">J23</f>
        <v>438.245</v>
      </c>
      <c r="K22" s="99">
        <f t="shared" si="5"/>
        <v>300</v>
      </c>
      <c r="L22" s="99">
        <f>L23</f>
        <v>300</v>
      </c>
    </row>
    <row r="23" spans="1:15" ht="51.75" customHeight="1" x14ac:dyDescent="0.25">
      <c r="A23" s="100" t="s">
        <v>98</v>
      </c>
      <c r="B23" s="71">
        <v>911</v>
      </c>
      <c r="C23" s="65" t="s">
        <v>13</v>
      </c>
      <c r="D23" s="65" t="s">
        <v>14</v>
      </c>
      <c r="E23" s="65" t="s">
        <v>30</v>
      </c>
      <c r="F23" s="65" t="s">
        <v>21</v>
      </c>
      <c r="G23" s="65" t="s">
        <v>32</v>
      </c>
      <c r="H23" s="65" t="s">
        <v>35</v>
      </c>
      <c r="I23" s="66" t="s">
        <v>100</v>
      </c>
      <c r="J23" s="99">
        <f t="shared" si="5"/>
        <v>438.245</v>
      </c>
      <c r="K23" s="99">
        <f t="shared" si="5"/>
        <v>300</v>
      </c>
      <c r="L23" s="99">
        <f t="shared" si="5"/>
        <v>300</v>
      </c>
    </row>
    <row r="24" spans="1:15" x14ac:dyDescent="0.25">
      <c r="A24" s="100" t="s">
        <v>99</v>
      </c>
      <c r="B24" s="71">
        <v>911</v>
      </c>
      <c r="C24" s="65" t="s">
        <v>13</v>
      </c>
      <c r="D24" s="65" t="s">
        <v>14</v>
      </c>
      <c r="E24" s="65" t="s">
        <v>30</v>
      </c>
      <c r="F24" s="65" t="s">
        <v>21</v>
      </c>
      <c r="G24" s="65" t="s">
        <v>32</v>
      </c>
      <c r="H24" s="65" t="s">
        <v>35</v>
      </c>
      <c r="I24" s="66" t="s">
        <v>101</v>
      </c>
      <c r="J24" s="99">
        <f>353+85.245</f>
        <v>438.245</v>
      </c>
      <c r="K24" s="99">
        <v>300</v>
      </c>
      <c r="L24" s="99">
        <v>300</v>
      </c>
    </row>
    <row r="25" spans="1:15" ht="18" customHeight="1" x14ac:dyDescent="0.25">
      <c r="A25" s="70" t="s">
        <v>174</v>
      </c>
      <c r="B25" s="71">
        <v>911</v>
      </c>
      <c r="C25" s="65" t="s">
        <v>13</v>
      </c>
      <c r="D25" s="65" t="s">
        <v>14</v>
      </c>
      <c r="E25" s="65" t="s">
        <v>30</v>
      </c>
      <c r="F25" s="65" t="s">
        <v>21</v>
      </c>
      <c r="G25" s="65" t="s">
        <v>32</v>
      </c>
      <c r="H25" s="65" t="s">
        <v>37</v>
      </c>
      <c r="I25" s="66"/>
      <c r="J25" s="99">
        <f>J26+J28</f>
        <v>185.5</v>
      </c>
      <c r="K25" s="99">
        <f>K26+K28</f>
        <v>180</v>
      </c>
      <c r="L25" s="99">
        <f>L26+L28</f>
        <v>180</v>
      </c>
    </row>
    <row r="26" spans="1:15" ht="18" customHeight="1" x14ac:dyDescent="0.25">
      <c r="A26" s="70" t="s">
        <v>94</v>
      </c>
      <c r="B26" s="71">
        <v>911</v>
      </c>
      <c r="C26" s="65" t="s">
        <v>13</v>
      </c>
      <c r="D26" s="65" t="s">
        <v>14</v>
      </c>
      <c r="E26" s="65" t="s">
        <v>30</v>
      </c>
      <c r="F26" s="65" t="s">
        <v>21</v>
      </c>
      <c r="G26" s="65" t="s">
        <v>32</v>
      </c>
      <c r="H26" s="65" t="s">
        <v>37</v>
      </c>
      <c r="I26" s="66" t="s">
        <v>96</v>
      </c>
      <c r="J26" s="99">
        <f t="shared" ref="J26:L26" si="6">J27</f>
        <v>152.5</v>
      </c>
      <c r="K26" s="99">
        <f t="shared" si="6"/>
        <v>150</v>
      </c>
      <c r="L26" s="99">
        <f t="shared" si="6"/>
        <v>150</v>
      </c>
    </row>
    <row r="27" spans="1:15" ht="31.5" x14ac:dyDescent="0.25">
      <c r="A27" s="70" t="s">
        <v>95</v>
      </c>
      <c r="B27" s="71">
        <v>911</v>
      </c>
      <c r="C27" s="65" t="s">
        <v>13</v>
      </c>
      <c r="D27" s="65" t="s">
        <v>14</v>
      </c>
      <c r="E27" s="65" t="s">
        <v>30</v>
      </c>
      <c r="F27" s="65" t="s">
        <v>21</v>
      </c>
      <c r="G27" s="65" t="s">
        <v>32</v>
      </c>
      <c r="H27" s="65" t="s">
        <v>37</v>
      </c>
      <c r="I27" s="5" t="s">
        <v>97</v>
      </c>
      <c r="J27" s="99">
        <f>137+15+0.5</f>
        <v>152.5</v>
      </c>
      <c r="K27" s="99">
        <v>150</v>
      </c>
      <c r="L27" s="99">
        <v>150</v>
      </c>
    </row>
    <row r="28" spans="1:15" s="20" customFormat="1" x14ac:dyDescent="0.25">
      <c r="A28" s="69" t="s">
        <v>102</v>
      </c>
      <c r="B28" s="71">
        <v>911</v>
      </c>
      <c r="C28" s="5" t="s">
        <v>13</v>
      </c>
      <c r="D28" s="5" t="s">
        <v>14</v>
      </c>
      <c r="E28" s="65" t="s">
        <v>30</v>
      </c>
      <c r="F28" s="65" t="s">
        <v>21</v>
      </c>
      <c r="G28" s="65" t="s">
        <v>32</v>
      </c>
      <c r="H28" s="65" t="s">
        <v>37</v>
      </c>
      <c r="I28" s="102" t="s">
        <v>103</v>
      </c>
      <c r="J28" s="25">
        <f>J30+J29</f>
        <v>33</v>
      </c>
      <c r="K28" s="25">
        <f t="shared" ref="K28:L28" si="7">K30</f>
        <v>30</v>
      </c>
      <c r="L28" s="25">
        <f t="shared" si="7"/>
        <v>30</v>
      </c>
      <c r="M28" s="237"/>
      <c r="N28" s="237"/>
      <c r="O28" s="237"/>
    </row>
    <row r="29" spans="1:15" s="20" customFormat="1" x14ac:dyDescent="0.25">
      <c r="A29" s="69" t="s">
        <v>228</v>
      </c>
      <c r="B29" s="71">
        <v>911</v>
      </c>
      <c r="C29" s="5" t="s">
        <v>13</v>
      </c>
      <c r="D29" s="5" t="s">
        <v>14</v>
      </c>
      <c r="E29" s="65" t="s">
        <v>30</v>
      </c>
      <c r="F29" s="65" t="s">
        <v>21</v>
      </c>
      <c r="G29" s="65" t="s">
        <v>32</v>
      </c>
      <c r="H29" s="65" t="s">
        <v>37</v>
      </c>
      <c r="I29" s="102" t="s">
        <v>229</v>
      </c>
      <c r="J29" s="25">
        <f>2+1</f>
        <v>3</v>
      </c>
      <c r="K29" s="25">
        <v>0</v>
      </c>
      <c r="L29" s="25">
        <v>0</v>
      </c>
      <c r="M29" s="237"/>
      <c r="N29" s="237"/>
      <c r="O29" s="237"/>
    </row>
    <row r="30" spans="1:15" s="20" customFormat="1" ht="20.25" customHeight="1" x14ac:dyDescent="0.25">
      <c r="A30" s="69" t="s">
        <v>104</v>
      </c>
      <c r="B30" s="71">
        <v>911</v>
      </c>
      <c r="C30" s="5" t="s">
        <v>13</v>
      </c>
      <c r="D30" s="5" t="s">
        <v>14</v>
      </c>
      <c r="E30" s="5" t="s">
        <v>30</v>
      </c>
      <c r="F30" s="65" t="s">
        <v>21</v>
      </c>
      <c r="G30" s="65" t="s">
        <v>32</v>
      </c>
      <c r="H30" s="65" t="s">
        <v>37</v>
      </c>
      <c r="I30" s="102" t="s">
        <v>106</v>
      </c>
      <c r="J30" s="25">
        <v>30</v>
      </c>
      <c r="K30" s="25">
        <v>30</v>
      </c>
      <c r="L30" s="25">
        <v>30</v>
      </c>
      <c r="M30" s="237"/>
      <c r="N30" s="237"/>
      <c r="O30" s="237"/>
    </row>
    <row r="31" spans="1:15" s="20" customFormat="1" ht="29.25" customHeight="1" x14ac:dyDescent="0.25">
      <c r="A31" s="202" t="s">
        <v>191</v>
      </c>
      <c r="B31" s="71">
        <v>911</v>
      </c>
      <c r="C31" s="206" t="s">
        <v>13</v>
      </c>
      <c r="D31" s="206" t="s">
        <v>14</v>
      </c>
      <c r="E31" s="204" t="s">
        <v>30</v>
      </c>
      <c r="F31" s="203" t="s">
        <v>21</v>
      </c>
      <c r="G31" s="203" t="s">
        <v>32</v>
      </c>
      <c r="H31" s="203" t="s">
        <v>192</v>
      </c>
      <c r="I31" s="207"/>
      <c r="J31" s="25">
        <f>J32</f>
        <v>110</v>
      </c>
      <c r="K31" s="25">
        <f t="shared" ref="K31:L32" si="8">K32</f>
        <v>0</v>
      </c>
      <c r="L31" s="25">
        <f t="shared" si="8"/>
        <v>0</v>
      </c>
      <c r="M31" s="237"/>
      <c r="N31" s="237"/>
      <c r="O31" s="237"/>
    </row>
    <row r="32" spans="1:15" s="20" customFormat="1" ht="51" customHeight="1" x14ac:dyDescent="0.25">
      <c r="A32" s="205" t="s">
        <v>98</v>
      </c>
      <c r="B32" s="71">
        <v>911</v>
      </c>
      <c r="C32" s="206" t="s">
        <v>13</v>
      </c>
      <c r="D32" s="206" t="s">
        <v>14</v>
      </c>
      <c r="E32" s="204" t="s">
        <v>30</v>
      </c>
      <c r="F32" s="203" t="s">
        <v>21</v>
      </c>
      <c r="G32" s="203" t="s">
        <v>32</v>
      </c>
      <c r="H32" s="203" t="s">
        <v>192</v>
      </c>
      <c r="I32" s="207" t="s">
        <v>100</v>
      </c>
      <c r="J32" s="25">
        <f>J33</f>
        <v>110</v>
      </c>
      <c r="K32" s="25">
        <f t="shared" si="8"/>
        <v>0</v>
      </c>
      <c r="L32" s="25">
        <f t="shared" si="8"/>
        <v>0</v>
      </c>
      <c r="M32" s="237"/>
      <c r="N32" s="237"/>
      <c r="O32" s="237"/>
    </row>
    <row r="33" spans="1:15" s="20" customFormat="1" ht="20.25" customHeight="1" x14ac:dyDescent="0.25">
      <c r="A33" s="205" t="s">
        <v>99</v>
      </c>
      <c r="B33" s="71">
        <v>911</v>
      </c>
      <c r="C33" s="206" t="s">
        <v>13</v>
      </c>
      <c r="D33" s="206" t="s">
        <v>14</v>
      </c>
      <c r="E33" s="204" t="s">
        <v>30</v>
      </c>
      <c r="F33" s="203" t="s">
        <v>21</v>
      </c>
      <c r="G33" s="203" t="s">
        <v>32</v>
      </c>
      <c r="H33" s="203" t="s">
        <v>192</v>
      </c>
      <c r="I33" s="207" t="s">
        <v>101</v>
      </c>
      <c r="J33" s="25">
        <v>110</v>
      </c>
      <c r="K33" s="25">
        <v>0</v>
      </c>
      <c r="L33" s="25">
        <v>0</v>
      </c>
      <c r="M33" s="237" t="s">
        <v>236</v>
      </c>
      <c r="N33" s="237"/>
      <c r="O33" s="237"/>
    </row>
    <row r="34" spans="1:15" s="12" customFormat="1" ht="36.75" customHeight="1" x14ac:dyDescent="0.25">
      <c r="A34" s="78" t="s">
        <v>162</v>
      </c>
      <c r="B34" s="71">
        <v>911</v>
      </c>
      <c r="C34" s="5" t="s">
        <v>13</v>
      </c>
      <c r="D34" s="5" t="s">
        <v>14</v>
      </c>
      <c r="E34" s="66">
        <v>89</v>
      </c>
      <c r="F34" s="65"/>
      <c r="G34" s="65"/>
      <c r="H34" s="65"/>
      <c r="I34" s="103"/>
      <c r="J34" s="99">
        <f>J35</f>
        <v>0.4</v>
      </c>
      <c r="K34" s="99">
        <f t="shared" ref="K34:L37" si="9">K35</f>
        <v>0.4</v>
      </c>
      <c r="L34" s="99">
        <f t="shared" si="9"/>
        <v>0.4</v>
      </c>
      <c r="M34" s="234"/>
      <c r="N34" s="234"/>
      <c r="O34" s="234"/>
    </row>
    <row r="35" spans="1:15" s="12" customFormat="1" ht="47.25" x14ac:dyDescent="0.25">
      <c r="A35" s="78" t="s">
        <v>163</v>
      </c>
      <c r="B35" s="71">
        <v>911</v>
      </c>
      <c r="C35" s="5" t="s">
        <v>13</v>
      </c>
      <c r="D35" s="5" t="s">
        <v>14</v>
      </c>
      <c r="E35" s="66">
        <v>89</v>
      </c>
      <c r="F35" s="65" t="s">
        <v>20</v>
      </c>
      <c r="G35" s="65"/>
      <c r="H35" s="65"/>
      <c r="I35" s="103"/>
      <c r="J35" s="99">
        <f>J36</f>
        <v>0.4</v>
      </c>
      <c r="K35" s="99">
        <f t="shared" si="9"/>
        <v>0.4</v>
      </c>
      <c r="L35" s="99">
        <f t="shared" si="9"/>
        <v>0.4</v>
      </c>
      <c r="M35" s="234"/>
      <c r="N35" s="234"/>
      <c r="O35" s="234"/>
    </row>
    <row r="36" spans="1:15" s="12" customFormat="1" ht="70.5" customHeight="1" x14ac:dyDescent="0.25">
      <c r="A36" s="104" t="s">
        <v>132</v>
      </c>
      <c r="B36" s="71">
        <v>911</v>
      </c>
      <c r="C36" s="5" t="s">
        <v>13</v>
      </c>
      <c r="D36" s="5" t="s">
        <v>14</v>
      </c>
      <c r="E36" s="66">
        <v>89</v>
      </c>
      <c r="F36" s="65" t="s">
        <v>20</v>
      </c>
      <c r="G36" s="65" t="s">
        <v>32</v>
      </c>
      <c r="H36" s="65" t="s">
        <v>39</v>
      </c>
      <c r="I36" s="103"/>
      <c r="J36" s="99">
        <f>J37</f>
        <v>0.4</v>
      </c>
      <c r="K36" s="99">
        <f t="shared" si="9"/>
        <v>0.4</v>
      </c>
      <c r="L36" s="99">
        <f t="shared" si="9"/>
        <v>0.4</v>
      </c>
      <c r="M36" s="234"/>
      <c r="N36" s="234"/>
      <c r="O36" s="234"/>
    </row>
    <row r="37" spans="1:15" s="12" customFormat="1" ht="18" customHeight="1" x14ac:dyDescent="0.25">
      <c r="A37" s="70" t="s">
        <v>94</v>
      </c>
      <c r="B37" s="71">
        <v>911</v>
      </c>
      <c r="C37" s="5" t="s">
        <v>13</v>
      </c>
      <c r="D37" s="5" t="s">
        <v>14</v>
      </c>
      <c r="E37" s="66" t="s">
        <v>44</v>
      </c>
      <c r="F37" s="65" t="s">
        <v>20</v>
      </c>
      <c r="G37" s="65" t="s">
        <v>32</v>
      </c>
      <c r="H37" s="65" t="s">
        <v>39</v>
      </c>
      <c r="I37" s="103" t="s">
        <v>96</v>
      </c>
      <c r="J37" s="99">
        <f>J38</f>
        <v>0.4</v>
      </c>
      <c r="K37" s="99">
        <f t="shared" si="9"/>
        <v>0.4</v>
      </c>
      <c r="L37" s="99">
        <f t="shared" si="9"/>
        <v>0.4</v>
      </c>
      <c r="M37" s="234"/>
      <c r="N37" s="234"/>
      <c r="O37" s="234"/>
    </row>
    <row r="38" spans="1:15" s="12" customFormat="1" ht="35.25" customHeight="1" x14ac:dyDescent="0.25">
      <c r="A38" s="70" t="s">
        <v>95</v>
      </c>
      <c r="B38" s="71">
        <v>911</v>
      </c>
      <c r="C38" s="5" t="s">
        <v>13</v>
      </c>
      <c r="D38" s="5" t="s">
        <v>14</v>
      </c>
      <c r="E38" s="66" t="s">
        <v>44</v>
      </c>
      <c r="F38" s="65" t="s">
        <v>20</v>
      </c>
      <c r="G38" s="65" t="s">
        <v>32</v>
      </c>
      <c r="H38" s="65" t="s">
        <v>39</v>
      </c>
      <c r="I38" s="103" t="s">
        <v>97</v>
      </c>
      <c r="J38" s="99">
        <v>0.4</v>
      </c>
      <c r="K38" s="99">
        <v>0.4</v>
      </c>
      <c r="L38" s="99">
        <v>0.4</v>
      </c>
      <c r="M38" s="234"/>
      <c r="N38" s="234"/>
      <c r="O38" s="234"/>
    </row>
    <row r="39" spans="1:15" x14ac:dyDescent="0.25">
      <c r="A39" s="85" t="s">
        <v>40</v>
      </c>
      <c r="B39" s="71">
        <v>911</v>
      </c>
      <c r="C39" s="88" t="s">
        <v>13</v>
      </c>
      <c r="D39" s="88" t="s">
        <v>41</v>
      </c>
      <c r="E39" s="88"/>
      <c r="F39" s="75"/>
      <c r="G39" s="75"/>
      <c r="H39" s="89"/>
      <c r="I39" s="89"/>
      <c r="J39" s="98">
        <f>J40</f>
        <v>5</v>
      </c>
      <c r="K39" s="98">
        <f t="shared" ref="K39:L43" si="10">K40</f>
        <v>5</v>
      </c>
      <c r="L39" s="98">
        <f t="shared" si="10"/>
        <v>5</v>
      </c>
    </row>
    <row r="40" spans="1:15" ht="36.75" customHeight="1" x14ac:dyDescent="0.25">
      <c r="A40" s="112" t="s">
        <v>162</v>
      </c>
      <c r="B40" s="71">
        <v>911</v>
      </c>
      <c r="C40" s="65" t="s">
        <v>13</v>
      </c>
      <c r="D40" s="65" t="s">
        <v>41</v>
      </c>
      <c r="E40" s="66">
        <v>89</v>
      </c>
      <c r="F40" s="65"/>
      <c r="G40" s="65"/>
      <c r="H40" s="90"/>
      <c r="I40" s="90"/>
      <c r="J40" s="99">
        <f>J41</f>
        <v>5</v>
      </c>
      <c r="K40" s="99">
        <f t="shared" si="10"/>
        <v>5</v>
      </c>
      <c r="L40" s="99">
        <f t="shared" si="10"/>
        <v>5</v>
      </c>
    </row>
    <row r="41" spans="1:15" ht="47.25" x14ac:dyDescent="0.25">
      <c r="A41" s="113" t="s">
        <v>163</v>
      </c>
      <c r="B41" s="71">
        <v>911</v>
      </c>
      <c r="C41" s="65" t="s">
        <v>13</v>
      </c>
      <c r="D41" s="65" t="s">
        <v>41</v>
      </c>
      <c r="E41" s="66">
        <v>89</v>
      </c>
      <c r="F41" s="65" t="s">
        <v>20</v>
      </c>
      <c r="G41" s="65"/>
      <c r="H41" s="90"/>
      <c r="I41" s="90"/>
      <c r="J41" s="99">
        <f>J42</f>
        <v>5</v>
      </c>
      <c r="K41" s="99">
        <f t="shared" si="10"/>
        <v>5</v>
      </c>
      <c r="L41" s="99">
        <f t="shared" si="10"/>
        <v>5</v>
      </c>
    </row>
    <row r="42" spans="1:15" ht="31.5" x14ac:dyDescent="0.25">
      <c r="A42" s="70" t="s">
        <v>164</v>
      </c>
      <c r="B42" s="71">
        <v>911</v>
      </c>
      <c r="C42" s="65" t="s">
        <v>13</v>
      </c>
      <c r="D42" s="65" t="s">
        <v>41</v>
      </c>
      <c r="E42" s="66">
        <v>89</v>
      </c>
      <c r="F42" s="65" t="s">
        <v>20</v>
      </c>
      <c r="G42" s="65" t="s">
        <v>32</v>
      </c>
      <c r="H42" s="65" t="s">
        <v>42</v>
      </c>
      <c r="I42" s="90"/>
      <c r="J42" s="99">
        <f>J43</f>
        <v>5</v>
      </c>
      <c r="K42" s="99">
        <f t="shared" si="10"/>
        <v>5</v>
      </c>
      <c r="L42" s="99">
        <f t="shared" si="10"/>
        <v>5</v>
      </c>
    </row>
    <row r="43" spans="1:15" x14ac:dyDescent="0.25">
      <c r="A43" s="69" t="s">
        <v>102</v>
      </c>
      <c r="B43" s="71">
        <v>911</v>
      </c>
      <c r="C43" s="65" t="s">
        <v>13</v>
      </c>
      <c r="D43" s="65" t="s">
        <v>41</v>
      </c>
      <c r="E43" s="66">
        <v>89</v>
      </c>
      <c r="F43" s="65" t="s">
        <v>20</v>
      </c>
      <c r="G43" s="65" t="s">
        <v>32</v>
      </c>
      <c r="H43" s="65" t="s">
        <v>42</v>
      </c>
      <c r="I43" s="90" t="s">
        <v>103</v>
      </c>
      <c r="J43" s="99">
        <f>J44</f>
        <v>5</v>
      </c>
      <c r="K43" s="99">
        <f t="shared" si="10"/>
        <v>5</v>
      </c>
      <c r="L43" s="99">
        <f t="shared" si="10"/>
        <v>5</v>
      </c>
    </row>
    <row r="44" spans="1:15" ht="17.25" customHeight="1" x14ac:dyDescent="0.25">
      <c r="A44" s="70" t="s">
        <v>43</v>
      </c>
      <c r="B44" s="71">
        <v>911</v>
      </c>
      <c r="C44" s="65" t="s">
        <v>13</v>
      </c>
      <c r="D44" s="65" t="s">
        <v>41</v>
      </c>
      <c r="E44" s="65" t="s">
        <v>44</v>
      </c>
      <c r="F44" s="65" t="s">
        <v>20</v>
      </c>
      <c r="G44" s="65" t="s">
        <v>32</v>
      </c>
      <c r="H44" s="65" t="s">
        <v>42</v>
      </c>
      <c r="I44" s="90" t="s">
        <v>45</v>
      </c>
      <c r="J44" s="99">
        <v>5</v>
      </c>
      <c r="K44" s="99">
        <v>5</v>
      </c>
      <c r="L44" s="99">
        <v>5</v>
      </c>
    </row>
    <row r="45" spans="1:15" ht="17.25" customHeight="1" x14ac:dyDescent="0.25">
      <c r="A45" s="70" t="s">
        <v>193</v>
      </c>
      <c r="B45" s="71">
        <v>911</v>
      </c>
      <c r="C45" s="208" t="s">
        <v>13</v>
      </c>
      <c r="D45" s="88" t="s">
        <v>28</v>
      </c>
      <c r="E45" s="90"/>
      <c r="F45" s="65"/>
      <c r="G45" s="65"/>
      <c r="H45" s="65"/>
      <c r="I45" s="84"/>
      <c r="J45" s="98">
        <f>J50+J46</f>
        <v>2.5</v>
      </c>
      <c r="K45" s="98">
        <f t="shared" ref="K45:L45" si="11">K50+K46</f>
        <v>2</v>
      </c>
      <c r="L45" s="98">
        <f t="shared" si="11"/>
        <v>0</v>
      </c>
    </row>
    <row r="46" spans="1:15" ht="48.75" customHeight="1" x14ac:dyDescent="0.25">
      <c r="A46" s="70" t="s">
        <v>207</v>
      </c>
      <c r="B46" s="71">
        <v>911</v>
      </c>
      <c r="C46" s="65" t="s">
        <v>13</v>
      </c>
      <c r="D46" s="65" t="s">
        <v>28</v>
      </c>
      <c r="E46" s="90" t="s">
        <v>41</v>
      </c>
      <c r="F46" s="65"/>
      <c r="G46" s="65"/>
      <c r="H46" s="65"/>
      <c r="I46" s="84"/>
      <c r="J46" s="99">
        <f>J47</f>
        <v>2</v>
      </c>
      <c r="K46" s="99">
        <f t="shared" ref="K46:L48" si="12">K47</f>
        <v>2</v>
      </c>
      <c r="L46" s="99">
        <f t="shared" si="12"/>
        <v>0</v>
      </c>
    </row>
    <row r="47" spans="1:15" ht="17.25" customHeight="1" x14ac:dyDescent="0.25">
      <c r="A47" s="70" t="s">
        <v>205</v>
      </c>
      <c r="B47" s="71">
        <v>911</v>
      </c>
      <c r="C47" s="65" t="s">
        <v>13</v>
      </c>
      <c r="D47" s="65" t="s">
        <v>28</v>
      </c>
      <c r="E47" s="90" t="s">
        <v>41</v>
      </c>
      <c r="F47" s="65" t="s">
        <v>169</v>
      </c>
      <c r="G47" s="65" t="s">
        <v>32</v>
      </c>
      <c r="H47" s="65" t="s">
        <v>206</v>
      </c>
      <c r="I47" s="84"/>
      <c r="J47" s="99">
        <f>J48</f>
        <v>2</v>
      </c>
      <c r="K47" s="99">
        <f t="shared" si="12"/>
        <v>2</v>
      </c>
      <c r="L47" s="99">
        <f t="shared" si="12"/>
        <v>0</v>
      </c>
    </row>
    <row r="48" spans="1:15" ht="26.25" customHeight="1" x14ac:dyDescent="0.25">
      <c r="A48" s="70" t="s">
        <v>94</v>
      </c>
      <c r="B48" s="71">
        <v>911</v>
      </c>
      <c r="C48" s="65" t="s">
        <v>13</v>
      </c>
      <c r="D48" s="65" t="s">
        <v>28</v>
      </c>
      <c r="E48" s="90" t="s">
        <v>41</v>
      </c>
      <c r="F48" s="65" t="s">
        <v>169</v>
      </c>
      <c r="G48" s="65" t="s">
        <v>32</v>
      </c>
      <c r="H48" s="65" t="s">
        <v>206</v>
      </c>
      <c r="I48" s="84" t="s">
        <v>96</v>
      </c>
      <c r="J48" s="99">
        <f>J49</f>
        <v>2</v>
      </c>
      <c r="K48" s="99">
        <f t="shared" si="12"/>
        <v>2</v>
      </c>
      <c r="L48" s="99">
        <f t="shared" si="12"/>
        <v>0</v>
      </c>
    </row>
    <row r="49" spans="1:13" ht="34.5" customHeight="1" x14ac:dyDescent="0.25">
      <c r="A49" s="70" t="s">
        <v>95</v>
      </c>
      <c r="B49" s="71">
        <v>911</v>
      </c>
      <c r="C49" s="65" t="s">
        <v>13</v>
      </c>
      <c r="D49" s="65" t="s">
        <v>28</v>
      </c>
      <c r="E49" s="90" t="s">
        <v>41</v>
      </c>
      <c r="F49" s="65" t="s">
        <v>169</v>
      </c>
      <c r="G49" s="65" t="s">
        <v>32</v>
      </c>
      <c r="H49" s="65" t="s">
        <v>206</v>
      </c>
      <c r="I49" s="84" t="s">
        <v>97</v>
      </c>
      <c r="J49" s="99">
        <v>2</v>
      </c>
      <c r="K49" s="99">
        <v>2</v>
      </c>
      <c r="L49" s="99">
        <v>0</v>
      </c>
    </row>
    <row r="50" spans="1:13" ht="33.75" customHeight="1" x14ac:dyDescent="0.25">
      <c r="A50" s="70" t="s">
        <v>201</v>
      </c>
      <c r="B50" s="71">
        <v>911</v>
      </c>
      <c r="C50" s="5" t="s">
        <v>13</v>
      </c>
      <c r="D50" s="5" t="s">
        <v>28</v>
      </c>
      <c r="E50" s="5" t="s">
        <v>198</v>
      </c>
      <c r="F50" s="65"/>
      <c r="G50" s="65"/>
      <c r="H50" s="65"/>
      <c r="I50" s="84"/>
      <c r="J50" s="99">
        <f>J51</f>
        <v>0.5</v>
      </c>
      <c r="K50" s="99">
        <f t="shared" ref="K50:L52" si="13">K51</f>
        <v>0</v>
      </c>
      <c r="L50" s="99">
        <f t="shared" si="13"/>
        <v>0</v>
      </c>
    </row>
    <row r="51" spans="1:13" ht="33" customHeight="1" x14ac:dyDescent="0.25">
      <c r="A51" s="70" t="s">
        <v>199</v>
      </c>
      <c r="B51" s="71">
        <v>911</v>
      </c>
      <c r="C51" s="5" t="s">
        <v>13</v>
      </c>
      <c r="D51" s="5" t="s">
        <v>28</v>
      </c>
      <c r="E51" s="5" t="s">
        <v>198</v>
      </c>
      <c r="F51" s="65" t="s">
        <v>169</v>
      </c>
      <c r="G51" s="65" t="s">
        <v>169</v>
      </c>
      <c r="H51" s="65" t="s">
        <v>200</v>
      </c>
      <c r="I51" s="84"/>
      <c r="J51" s="99">
        <f>J52</f>
        <v>0.5</v>
      </c>
      <c r="K51" s="99">
        <f t="shared" si="13"/>
        <v>0</v>
      </c>
      <c r="L51" s="99">
        <f t="shared" si="13"/>
        <v>0</v>
      </c>
    </row>
    <row r="52" spans="1:13" ht="25.5" customHeight="1" x14ac:dyDescent="0.25">
      <c r="A52" s="70" t="s">
        <v>94</v>
      </c>
      <c r="B52" s="71">
        <v>911</v>
      </c>
      <c r="C52" s="5" t="s">
        <v>13</v>
      </c>
      <c r="D52" s="5" t="s">
        <v>28</v>
      </c>
      <c r="E52" s="5" t="s">
        <v>198</v>
      </c>
      <c r="F52" s="5" t="s">
        <v>169</v>
      </c>
      <c r="G52" s="5" t="s">
        <v>32</v>
      </c>
      <c r="H52" s="5" t="s">
        <v>200</v>
      </c>
      <c r="I52" s="5" t="s">
        <v>96</v>
      </c>
      <c r="J52" s="99">
        <f>J53</f>
        <v>0.5</v>
      </c>
      <c r="K52" s="99">
        <f t="shared" si="13"/>
        <v>0</v>
      </c>
      <c r="L52" s="99">
        <f t="shared" si="13"/>
        <v>0</v>
      </c>
    </row>
    <row r="53" spans="1:13" ht="35.25" customHeight="1" x14ac:dyDescent="0.25">
      <c r="A53" s="70" t="s">
        <v>95</v>
      </c>
      <c r="B53" s="71">
        <v>911</v>
      </c>
      <c r="C53" s="5" t="s">
        <v>13</v>
      </c>
      <c r="D53" s="5" t="s">
        <v>28</v>
      </c>
      <c r="E53" s="5" t="s">
        <v>198</v>
      </c>
      <c r="F53" s="5" t="s">
        <v>169</v>
      </c>
      <c r="G53" s="5" t="s">
        <v>32</v>
      </c>
      <c r="H53" s="5" t="s">
        <v>200</v>
      </c>
      <c r="I53" s="5" t="s">
        <v>97</v>
      </c>
      <c r="J53" s="99">
        <v>0.5</v>
      </c>
      <c r="K53" s="99">
        <v>0</v>
      </c>
      <c r="L53" s="99">
        <v>0</v>
      </c>
    </row>
    <row r="54" spans="1:13" ht="27" customHeight="1" x14ac:dyDescent="0.25">
      <c r="A54" s="85" t="s">
        <v>46</v>
      </c>
      <c r="B54" s="71">
        <v>911</v>
      </c>
      <c r="C54" s="88" t="s">
        <v>24</v>
      </c>
      <c r="D54" s="88"/>
      <c r="E54" s="89"/>
      <c r="F54" s="88"/>
      <c r="G54" s="88"/>
      <c r="H54" s="88"/>
      <c r="I54" s="87"/>
      <c r="J54" s="98">
        <f>J55</f>
        <v>132.1</v>
      </c>
      <c r="K54" s="98">
        <f>K55</f>
        <v>145.69999999999999</v>
      </c>
      <c r="L54" s="98">
        <f>L55</f>
        <v>159.80000000000001</v>
      </c>
    </row>
    <row r="55" spans="1:13" ht="30" customHeight="1" x14ac:dyDescent="0.25">
      <c r="A55" s="73" t="s">
        <v>47</v>
      </c>
      <c r="B55" s="71">
        <v>911</v>
      </c>
      <c r="C55" s="107" t="s">
        <v>24</v>
      </c>
      <c r="D55" s="107" t="s">
        <v>25</v>
      </c>
      <c r="E55" s="80"/>
      <c r="F55" s="74"/>
      <c r="G55" s="74"/>
      <c r="H55" s="74"/>
      <c r="I55" s="81"/>
      <c r="J55" s="98">
        <f>J58</f>
        <v>132.1</v>
      </c>
      <c r="K55" s="98">
        <f>K58</f>
        <v>145.69999999999999</v>
      </c>
      <c r="L55" s="98">
        <f>L58</f>
        <v>159.80000000000001</v>
      </c>
    </row>
    <row r="56" spans="1:13" ht="36" customHeight="1" x14ac:dyDescent="0.25">
      <c r="A56" s="112" t="s">
        <v>162</v>
      </c>
      <c r="B56" s="71">
        <v>911</v>
      </c>
      <c r="C56" s="102" t="s">
        <v>24</v>
      </c>
      <c r="D56" s="102" t="s">
        <v>25</v>
      </c>
      <c r="E56" s="5">
        <v>89</v>
      </c>
      <c r="F56" s="5"/>
      <c r="G56" s="5"/>
      <c r="H56" s="5"/>
      <c r="I56" s="64"/>
      <c r="J56" s="99">
        <f t="shared" ref="J56:L57" si="14">J57</f>
        <v>132.1</v>
      </c>
      <c r="K56" s="99">
        <f t="shared" si="14"/>
        <v>145.69999999999999</v>
      </c>
      <c r="L56" s="99">
        <f t="shared" si="14"/>
        <v>159.80000000000001</v>
      </c>
    </row>
    <row r="57" spans="1:13" ht="54.75" customHeight="1" x14ac:dyDescent="0.25">
      <c r="A57" s="113" t="s">
        <v>163</v>
      </c>
      <c r="B57" s="71">
        <v>911</v>
      </c>
      <c r="C57" s="102" t="s">
        <v>24</v>
      </c>
      <c r="D57" s="102" t="s">
        <v>25</v>
      </c>
      <c r="E57" s="5">
        <v>89</v>
      </c>
      <c r="F57" s="5">
        <v>1</v>
      </c>
      <c r="G57" s="5"/>
      <c r="H57" s="5"/>
      <c r="I57" s="64"/>
      <c r="J57" s="99">
        <f t="shared" si="14"/>
        <v>132.1</v>
      </c>
      <c r="K57" s="99">
        <f t="shared" si="14"/>
        <v>145.69999999999999</v>
      </c>
      <c r="L57" s="99">
        <f t="shared" si="14"/>
        <v>159.80000000000001</v>
      </c>
    </row>
    <row r="58" spans="1:13" ht="47.25" customHeight="1" x14ac:dyDescent="0.25">
      <c r="A58" s="108" t="s">
        <v>225</v>
      </c>
      <c r="B58" s="71">
        <v>911</v>
      </c>
      <c r="C58" s="102" t="s">
        <v>24</v>
      </c>
      <c r="D58" s="102" t="s">
        <v>25</v>
      </c>
      <c r="E58" s="109">
        <v>89</v>
      </c>
      <c r="F58" s="5">
        <v>1</v>
      </c>
      <c r="G58" s="5" t="s">
        <v>32</v>
      </c>
      <c r="H58" s="5">
        <v>51180</v>
      </c>
      <c r="I58" s="64"/>
      <c r="J58" s="23">
        <f>J59+J61</f>
        <v>132.1</v>
      </c>
      <c r="K58" s="23">
        <f>K59+K61</f>
        <v>145.69999999999999</v>
      </c>
      <c r="L58" s="23">
        <f>L59+L61</f>
        <v>159.80000000000001</v>
      </c>
    </row>
    <row r="59" spans="1:13" ht="51" customHeight="1" x14ac:dyDescent="0.25">
      <c r="A59" s="100" t="s">
        <v>98</v>
      </c>
      <c r="B59" s="71">
        <v>911</v>
      </c>
      <c r="C59" s="102" t="s">
        <v>24</v>
      </c>
      <c r="D59" s="102" t="s">
        <v>25</v>
      </c>
      <c r="E59" s="109">
        <v>89</v>
      </c>
      <c r="F59" s="5">
        <v>1</v>
      </c>
      <c r="G59" s="5" t="s">
        <v>32</v>
      </c>
      <c r="H59" s="5" t="s">
        <v>48</v>
      </c>
      <c r="I59" s="64" t="s">
        <v>100</v>
      </c>
      <c r="J59" s="23">
        <f>J60</f>
        <v>121.2</v>
      </c>
      <c r="K59" s="23">
        <f>K60</f>
        <v>128</v>
      </c>
      <c r="L59" s="23">
        <f>L60</f>
        <v>137</v>
      </c>
    </row>
    <row r="60" spans="1:13" ht="21" customHeight="1" x14ac:dyDescent="0.25">
      <c r="A60" s="100" t="s">
        <v>99</v>
      </c>
      <c r="B60" s="71">
        <v>911</v>
      </c>
      <c r="C60" s="102" t="s">
        <v>24</v>
      </c>
      <c r="D60" s="102" t="s">
        <v>25</v>
      </c>
      <c r="E60" s="109">
        <v>89</v>
      </c>
      <c r="F60" s="5">
        <v>1</v>
      </c>
      <c r="G60" s="5" t="s">
        <v>32</v>
      </c>
      <c r="H60" s="5" t="s">
        <v>48</v>
      </c>
      <c r="I60" s="64" t="s">
        <v>101</v>
      </c>
      <c r="J60" s="23">
        <f>121+0.2</f>
        <v>121.2</v>
      </c>
      <c r="K60" s="23">
        <v>128</v>
      </c>
      <c r="L60" s="23">
        <v>137</v>
      </c>
      <c r="M60" s="236" t="s">
        <v>233</v>
      </c>
    </row>
    <row r="61" spans="1:13" ht="18.75" customHeight="1" x14ac:dyDescent="0.25">
      <c r="A61" s="70" t="s">
        <v>94</v>
      </c>
      <c r="B61" s="71">
        <v>911</v>
      </c>
      <c r="C61" s="102" t="s">
        <v>24</v>
      </c>
      <c r="D61" s="102" t="s">
        <v>25</v>
      </c>
      <c r="E61" s="109">
        <v>89</v>
      </c>
      <c r="F61" s="5">
        <v>1</v>
      </c>
      <c r="G61" s="5" t="s">
        <v>32</v>
      </c>
      <c r="H61" s="5">
        <v>51180</v>
      </c>
      <c r="I61" s="64" t="s">
        <v>96</v>
      </c>
      <c r="J61" s="23">
        <f t="shared" ref="J61:L61" si="15">J62</f>
        <v>10.9</v>
      </c>
      <c r="K61" s="23">
        <f t="shared" si="15"/>
        <v>17.7</v>
      </c>
      <c r="L61" s="23">
        <f t="shared" si="15"/>
        <v>22.8</v>
      </c>
    </row>
    <row r="62" spans="1:13" ht="21" customHeight="1" x14ac:dyDescent="0.25">
      <c r="A62" s="70" t="s">
        <v>95</v>
      </c>
      <c r="B62" s="71">
        <v>911</v>
      </c>
      <c r="C62" s="102" t="s">
        <v>24</v>
      </c>
      <c r="D62" s="102" t="s">
        <v>25</v>
      </c>
      <c r="E62" s="109">
        <v>89</v>
      </c>
      <c r="F62" s="5">
        <v>1</v>
      </c>
      <c r="G62" s="5" t="s">
        <v>32</v>
      </c>
      <c r="H62" s="5">
        <v>51180</v>
      </c>
      <c r="I62" s="64" t="s">
        <v>97</v>
      </c>
      <c r="J62" s="23">
        <v>10.9</v>
      </c>
      <c r="K62" s="23">
        <v>17.7</v>
      </c>
      <c r="L62" s="23">
        <v>22.8</v>
      </c>
    </row>
    <row r="63" spans="1:13" x14ac:dyDescent="0.25">
      <c r="A63" s="73" t="s">
        <v>49</v>
      </c>
      <c r="B63" s="71">
        <v>911</v>
      </c>
      <c r="C63" s="107" t="s">
        <v>14</v>
      </c>
      <c r="D63" s="107"/>
      <c r="E63" s="74"/>
      <c r="F63" s="74"/>
      <c r="G63" s="74"/>
      <c r="H63" s="74"/>
      <c r="I63" s="74"/>
      <c r="J63" s="105">
        <f>J64+J78</f>
        <v>1014.70254</v>
      </c>
      <c r="K63" s="105">
        <f t="shared" ref="K63:L63" si="16">K64</f>
        <v>346</v>
      </c>
      <c r="L63" s="105">
        <f t="shared" si="16"/>
        <v>356.4</v>
      </c>
    </row>
    <row r="64" spans="1:13" x14ac:dyDescent="0.25">
      <c r="A64" s="73" t="s">
        <v>50</v>
      </c>
      <c r="B64" s="71">
        <v>911</v>
      </c>
      <c r="C64" s="74" t="s">
        <v>14</v>
      </c>
      <c r="D64" s="74" t="s">
        <v>26</v>
      </c>
      <c r="E64" s="110"/>
      <c r="F64" s="110"/>
      <c r="G64" s="110"/>
      <c r="H64" s="110"/>
      <c r="I64" s="74"/>
      <c r="J64" s="23">
        <f>J65+J69+J73</f>
        <v>414.70254</v>
      </c>
      <c r="K64" s="23">
        <f t="shared" ref="K64:L64" si="17">K65+K69</f>
        <v>346</v>
      </c>
      <c r="L64" s="23">
        <f t="shared" si="17"/>
        <v>356.4</v>
      </c>
    </row>
    <row r="65" spans="1:12" ht="47.25" x14ac:dyDescent="0.25">
      <c r="A65" s="112" t="s">
        <v>197</v>
      </c>
      <c r="B65" s="71">
        <v>911</v>
      </c>
      <c r="C65" s="65" t="s">
        <v>14</v>
      </c>
      <c r="D65" s="65" t="s">
        <v>26</v>
      </c>
      <c r="E65" s="65" t="s">
        <v>28</v>
      </c>
      <c r="F65" s="65"/>
      <c r="G65" s="65"/>
      <c r="H65" s="65"/>
      <c r="I65" s="5"/>
      <c r="J65" s="23">
        <f>J66</f>
        <v>338.10253999999998</v>
      </c>
      <c r="K65" s="23">
        <f t="shared" ref="J65:L67" si="18">K66</f>
        <v>317.44</v>
      </c>
      <c r="L65" s="23">
        <f t="shared" si="18"/>
        <v>356.4</v>
      </c>
    </row>
    <row r="66" spans="1:12" ht="144.75" customHeight="1" x14ac:dyDescent="0.25">
      <c r="A66" s="133" t="s">
        <v>224</v>
      </c>
      <c r="B66" s="71">
        <v>911</v>
      </c>
      <c r="C66" s="65" t="s">
        <v>14</v>
      </c>
      <c r="D66" s="65" t="s">
        <v>26</v>
      </c>
      <c r="E66" s="65" t="s">
        <v>28</v>
      </c>
      <c r="F66" s="65" t="s">
        <v>169</v>
      </c>
      <c r="G66" s="65" t="s">
        <v>13</v>
      </c>
      <c r="H66" s="65" t="s">
        <v>51</v>
      </c>
      <c r="I66" s="5"/>
      <c r="J66" s="23">
        <f t="shared" si="18"/>
        <v>338.10253999999998</v>
      </c>
      <c r="K66" s="23">
        <f t="shared" si="18"/>
        <v>317.44</v>
      </c>
      <c r="L66" s="23">
        <f t="shared" si="18"/>
        <v>356.4</v>
      </c>
    </row>
    <row r="67" spans="1:12" ht="18.75" customHeight="1" x14ac:dyDescent="0.25">
      <c r="A67" s="70" t="s">
        <v>94</v>
      </c>
      <c r="B67" s="71">
        <v>911</v>
      </c>
      <c r="C67" s="65" t="s">
        <v>14</v>
      </c>
      <c r="D67" s="65" t="s">
        <v>26</v>
      </c>
      <c r="E67" s="65" t="s">
        <v>28</v>
      </c>
      <c r="F67" s="65" t="s">
        <v>169</v>
      </c>
      <c r="G67" s="65" t="s">
        <v>13</v>
      </c>
      <c r="H67" s="65" t="s">
        <v>51</v>
      </c>
      <c r="I67" s="5" t="s">
        <v>96</v>
      </c>
      <c r="J67" s="23">
        <f t="shared" si="18"/>
        <v>338.10253999999998</v>
      </c>
      <c r="K67" s="23">
        <f t="shared" si="18"/>
        <v>317.44</v>
      </c>
      <c r="L67" s="23">
        <f t="shared" si="18"/>
        <v>356.4</v>
      </c>
    </row>
    <row r="68" spans="1:12" ht="33.75" customHeight="1" x14ac:dyDescent="0.25">
      <c r="A68" s="70" t="s">
        <v>95</v>
      </c>
      <c r="B68" s="71">
        <v>911</v>
      </c>
      <c r="C68" s="65" t="s">
        <v>14</v>
      </c>
      <c r="D68" s="65" t="s">
        <v>26</v>
      </c>
      <c r="E68" s="65" t="s">
        <v>28</v>
      </c>
      <c r="F68" s="65" t="s">
        <v>169</v>
      </c>
      <c r="G68" s="65" t="s">
        <v>13</v>
      </c>
      <c r="H68" s="65" t="s">
        <v>51</v>
      </c>
      <c r="I68" s="5" t="s">
        <v>97</v>
      </c>
      <c r="J68" s="179">
        <f>328.7-J72+44.20254</f>
        <v>338.10253999999998</v>
      </c>
      <c r="K68" s="180">
        <f>346-K72</f>
        <v>317.44</v>
      </c>
      <c r="L68" s="181">
        <f>356.4-L72</f>
        <v>356.4</v>
      </c>
    </row>
    <row r="69" spans="1:12" ht="33.75" customHeight="1" x14ac:dyDescent="0.25">
      <c r="A69" s="106" t="s">
        <v>204</v>
      </c>
      <c r="B69" s="71">
        <v>911</v>
      </c>
      <c r="C69" s="5" t="s">
        <v>14</v>
      </c>
      <c r="D69" s="5" t="s">
        <v>26</v>
      </c>
      <c r="E69" s="5" t="s">
        <v>203</v>
      </c>
      <c r="F69" s="5"/>
      <c r="G69" s="5"/>
      <c r="H69" s="5"/>
      <c r="I69" s="5"/>
      <c r="J69" s="179">
        <f>J70</f>
        <v>34.799999999999997</v>
      </c>
      <c r="K69" s="179">
        <f t="shared" ref="K69:L71" si="19">K70</f>
        <v>28.56</v>
      </c>
      <c r="L69" s="179">
        <f t="shared" si="19"/>
        <v>0</v>
      </c>
    </row>
    <row r="70" spans="1:12" ht="142.5" customHeight="1" x14ac:dyDescent="0.25">
      <c r="A70" s="133" t="s">
        <v>224</v>
      </c>
      <c r="B70" s="71">
        <v>911</v>
      </c>
      <c r="C70" s="65" t="s">
        <v>14</v>
      </c>
      <c r="D70" s="65" t="s">
        <v>26</v>
      </c>
      <c r="E70" s="65" t="s">
        <v>203</v>
      </c>
      <c r="F70" s="65" t="s">
        <v>169</v>
      </c>
      <c r="G70" s="65" t="s">
        <v>13</v>
      </c>
      <c r="H70" s="65" t="s">
        <v>51</v>
      </c>
      <c r="I70" s="5"/>
      <c r="J70" s="179">
        <f>J71</f>
        <v>34.799999999999997</v>
      </c>
      <c r="K70" s="179">
        <f t="shared" si="19"/>
        <v>28.56</v>
      </c>
      <c r="L70" s="179">
        <f t="shared" si="19"/>
        <v>0</v>
      </c>
    </row>
    <row r="71" spans="1:12" ht="20.25" customHeight="1" x14ac:dyDescent="0.25">
      <c r="A71" s="70" t="s">
        <v>94</v>
      </c>
      <c r="B71" s="71">
        <v>911</v>
      </c>
      <c r="C71" s="65" t="s">
        <v>14</v>
      </c>
      <c r="D71" s="65" t="s">
        <v>26</v>
      </c>
      <c r="E71" s="65" t="s">
        <v>203</v>
      </c>
      <c r="F71" s="65" t="s">
        <v>169</v>
      </c>
      <c r="G71" s="65" t="s">
        <v>13</v>
      </c>
      <c r="H71" s="65" t="s">
        <v>51</v>
      </c>
      <c r="I71" s="5" t="s">
        <v>96</v>
      </c>
      <c r="J71" s="179">
        <f>J72</f>
        <v>34.799999999999997</v>
      </c>
      <c r="K71" s="179">
        <f t="shared" si="19"/>
        <v>28.56</v>
      </c>
      <c r="L71" s="179">
        <f t="shared" si="19"/>
        <v>0</v>
      </c>
    </row>
    <row r="72" spans="1:12" ht="33.75" customHeight="1" x14ac:dyDescent="0.25">
      <c r="A72" s="70" t="s">
        <v>95</v>
      </c>
      <c r="B72" s="71">
        <v>911</v>
      </c>
      <c r="C72" s="65" t="s">
        <v>14</v>
      </c>
      <c r="D72" s="65" t="s">
        <v>26</v>
      </c>
      <c r="E72" s="65" t="s">
        <v>203</v>
      </c>
      <c r="F72" s="65" t="s">
        <v>169</v>
      </c>
      <c r="G72" s="65" t="s">
        <v>13</v>
      </c>
      <c r="H72" s="65" t="s">
        <v>51</v>
      </c>
      <c r="I72" s="5" t="s">
        <v>97</v>
      </c>
      <c r="J72" s="180">
        <v>34.799999999999997</v>
      </c>
      <c r="K72" s="197">
        <v>28.56</v>
      </c>
      <c r="L72" s="197">
        <v>0</v>
      </c>
    </row>
    <row r="73" spans="1:12" ht="33.75" customHeight="1" x14ac:dyDescent="0.25">
      <c r="A73" s="112" t="s">
        <v>162</v>
      </c>
      <c r="B73" s="71">
        <v>911</v>
      </c>
      <c r="C73" s="65" t="s">
        <v>14</v>
      </c>
      <c r="D73" s="65" t="s">
        <v>26</v>
      </c>
      <c r="E73" s="65" t="s">
        <v>44</v>
      </c>
      <c r="F73" s="65"/>
      <c r="G73" s="65"/>
      <c r="H73" s="65"/>
      <c r="I73" s="5"/>
      <c r="J73" s="180">
        <f>J74</f>
        <v>41.8</v>
      </c>
      <c r="K73" s="180">
        <f t="shared" ref="K73:L76" si="20">K74</f>
        <v>0</v>
      </c>
      <c r="L73" s="180">
        <f t="shared" si="20"/>
        <v>0</v>
      </c>
    </row>
    <row r="74" spans="1:12" ht="48" customHeight="1" x14ac:dyDescent="0.25">
      <c r="A74" s="113" t="s">
        <v>163</v>
      </c>
      <c r="B74" s="71">
        <v>911</v>
      </c>
      <c r="C74" s="65" t="s">
        <v>14</v>
      </c>
      <c r="D74" s="65" t="s">
        <v>26</v>
      </c>
      <c r="E74" s="65" t="s">
        <v>44</v>
      </c>
      <c r="F74" s="65" t="s">
        <v>20</v>
      </c>
      <c r="G74" s="65"/>
      <c r="H74" s="65"/>
      <c r="I74" s="5"/>
      <c r="J74" s="180">
        <f>J75</f>
        <v>41.8</v>
      </c>
      <c r="K74" s="180">
        <f t="shared" si="20"/>
        <v>0</v>
      </c>
      <c r="L74" s="180">
        <f t="shared" si="20"/>
        <v>0</v>
      </c>
    </row>
    <row r="75" spans="1:12" ht="33.75" customHeight="1" x14ac:dyDescent="0.25">
      <c r="A75" s="113" t="s">
        <v>226</v>
      </c>
      <c r="B75" s="71">
        <v>911</v>
      </c>
      <c r="C75" s="65" t="s">
        <v>14</v>
      </c>
      <c r="D75" s="65" t="s">
        <v>26</v>
      </c>
      <c r="E75" s="65" t="s">
        <v>44</v>
      </c>
      <c r="F75" s="65" t="s">
        <v>20</v>
      </c>
      <c r="G75" s="65" t="s">
        <v>32</v>
      </c>
      <c r="H75" s="65" t="s">
        <v>227</v>
      </c>
      <c r="I75" s="5"/>
      <c r="J75" s="180">
        <f>J76</f>
        <v>41.8</v>
      </c>
      <c r="K75" s="180">
        <f t="shared" si="20"/>
        <v>0</v>
      </c>
      <c r="L75" s="180">
        <f t="shared" si="20"/>
        <v>0</v>
      </c>
    </row>
    <row r="76" spans="1:12" ht="24.75" customHeight="1" x14ac:dyDescent="0.25">
      <c r="A76" s="70" t="s">
        <v>94</v>
      </c>
      <c r="B76" s="71">
        <v>911</v>
      </c>
      <c r="C76" s="65" t="s">
        <v>14</v>
      </c>
      <c r="D76" s="65" t="s">
        <v>26</v>
      </c>
      <c r="E76" s="65" t="s">
        <v>44</v>
      </c>
      <c r="F76" s="65" t="s">
        <v>20</v>
      </c>
      <c r="G76" s="65" t="s">
        <v>32</v>
      </c>
      <c r="H76" s="65" t="s">
        <v>227</v>
      </c>
      <c r="I76" s="5" t="s">
        <v>96</v>
      </c>
      <c r="J76" s="180">
        <f>J77</f>
        <v>41.8</v>
      </c>
      <c r="K76" s="180">
        <f t="shared" si="20"/>
        <v>0</v>
      </c>
      <c r="L76" s="180">
        <f t="shared" si="20"/>
        <v>0</v>
      </c>
    </row>
    <row r="77" spans="1:12" ht="33.75" customHeight="1" x14ac:dyDescent="0.25">
      <c r="A77" s="70" t="s">
        <v>95</v>
      </c>
      <c r="B77" s="71">
        <v>911</v>
      </c>
      <c r="C77" s="65" t="s">
        <v>14</v>
      </c>
      <c r="D77" s="65" t="s">
        <v>26</v>
      </c>
      <c r="E77" s="65" t="s">
        <v>44</v>
      </c>
      <c r="F77" s="65" t="s">
        <v>20</v>
      </c>
      <c r="G77" s="65" t="s">
        <v>32</v>
      </c>
      <c r="H77" s="65" t="s">
        <v>227</v>
      </c>
      <c r="I77" s="5" t="s">
        <v>97</v>
      </c>
      <c r="J77" s="180">
        <v>41.8</v>
      </c>
      <c r="K77" s="197">
        <v>0</v>
      </c>
      <c r="L77" s="197">
        <v>0</v>
      </c>
    </row>
    <row r="78" spans="1:12" ht="33.75" customHeight="1" x14ac:dyDescent="0.25">
      <c r="A78" s="248" t="s">
        <v>230</v>
      </c>
      <c r="B78" s="71">
        <v>911</v>
      </c>
      <c r="C78" s="88" t="s">
        <v>14</v>
      </c>
      <c r="D78" s="88" t="s">
        <v>137</v>
      </c>
      <c r="E78" s="65"/>
      <c r="F78" s="65"/>
      <c r="G78" s="65"/>
      <c r="H78" s="65"/>
      <c r="I78" s="5"/>
      <c r="J78" s="249">
        <f>J79</f>
        <v>600</v>
      </c>
      <c r="K78" s="249">
        <f t="shared" ref="K78:L82" si="21">K79</f>
        <v>0</v>
      </c>
      <c r="L78" s="249">
        <f t="shared" si="21"/>
        <v>0</v>
      </c>
    </row>
    <row r="79" spans="1:12" ht="33.75" customHeight="1" x14ac:dyDescent="0.25">
      <c r="A79" s="112" t="s">
        <v>162</v>
      </c>
      <c r="B79" s="71">
        <v>911</v>
      </c>
      <c r="C79" s="65" t="s">
        <v>14</v>
      </c>
      <c r="D79" s="65" t="s">
        <v>137</v>
      </c>
      <c r="E79" s="65" t="s">
        <v>44</v>
      </c>
      <c r="F79" s="65"/>
      <c r="G79" s="65"/>
      <c r="H79" s="65"/>
      <c r="I79" s="5"/>
      <c r="J79" s="180">
        <f>J80</f>
        <v>600</v>
      </c>
      <c r="K79" s="180">
        <f t="shared" si="21"/>
        <v>0</v>
      </c>
      <c r="L79" s="180">
        <f t="shared" si="21"/>
        <v>0</v>
      </c>
    </row>
    <row r="80" spans="1:12" ht="47.25" customHeight="1" x14ac:dyDescent="0.25">
      <c r="A80" s="113" t="s">
        <v>163</v>
      </c>
      <c r="B80" s="71">
        <v>911</v>
      </c>
      <c r="C80" s="65" t="s">
        <v>14</v>
      </c>
      <c r="D80" s="65" t="s">
        <v>137</v>
      </c>
      <c r="E80" s="65" t="s">
        <v>44</v>
      </c>
      <c r="F80" s="65" t="s">
        <v>20</v>
      </c>
      <c r="G80" s="65"/>
      <c r="H80" s="65"/>
      <c r="I80" s="5"/>
      <c r="J80" s="180">
        <f>J81</f>
        <v>600</v>
      </c>
      <c r="K80" s="180">
        <f t="shared" si="21"/>
        <v>0</v>
      </c>
      <c r="L80" s="180">
        <f t="shared" si="21"/>
        <v>0</v>
      </c>
    </row>
    <row r="81" spans="1:12" ht="83.25" customHeight="1" x14ac:dyDescent="0.25">
      <c r="A81" s="113" t="s">
        <v>231</v>
      </c>
      <c r="B81" s="71">
        <v>911</v>
      </c>
      <c r="C81" s="65" t="s">
        <v>14</v>
      </c>
      <c r="D81" s="65" t="s">
        <v>137</v>
      </c>
      <c r="E81" s="65" t="s">
        <v>44</v>
      </c>
      <c r="F81" s="65" t="s">
        <v>20</v>
      </c>
      <c r="G81" s="65" t="s">
        <v>32</v>
      </c>
      <c r="H81" s="65" t="s">
        <v>232</v>
      </c>
      <c r="I81" s="5"/>
      <c r="J81" s="180">
        <f>J82</f>
        <v>600</v>
      </c>
      <c r="K81" s="180">
        <f t="shared" si="21"/>
        <v>0</v>
      </c>
      <c r="L81" s="180">
        <f t="shared" si="21"/>
        <v>0</v>
      </c>
    </row>
    <row r="82" spans="1:12" ht="21" customHeight="1" x14ac:dyDescent="0.25">
      <c r="A82" s="70" t="s">
        <v>94</v>
      </c>
      <c r="B82" s="71">
        <v>911</v>
      </c>
      <c r="C82" s="65" t="s">
        <v>14</v>
      </c>
      <c r="D82" s="65" t="s">
        <v>137</v>
      </c>
      <c r="E82" s="65" t="s">
        <v>44</v>
      </c>
      <c r="F82" s="65" t="s">
        <v>20</v>
      </c>
      <c r="G82" s="65" t="s">
        <v>32</v>
      </c>
      <c r="H82" s="65" t="s">
        <v>232</v>
      </c>
      <c r="I82" s="5" t="s">
        <v>96</v>
      </c>
      <c r="J82" s="180">
        <f>J83</f>
        <v>600</v>
      </c>
      <c r="K82" s="180">
        <f t="shared" si="21"/>
        <v>0</v>
      </c>
      <c r="L82" s="180">
        <f t="shared" si="21"/>
        <v>0</v>
      </c>
    </row>
    <row r="83" spans="1:12" ht="33.75" customHeight="1" x14ac:dyDescent="0.25">
      <c r="A83" s="70" t="s">
        <v>95</v>
      </c>
      <c r="B83" s="71">
        <v>911</v>
      </c>
      <c r="C83" s="65" t="s">
        <v>14</v>
      </c>
      <c r="D83" s="65" t="s">
        <v>137</v>
      </c>
      <c r="E83" s="65" t="s">
        <v>44</v>
      </c>
      <c r="F83" s="65" t="s">
        <v>20</v>
      </c>
      <c r="G83" s="65" t="s">
        <v>32</v>
      </c>
      <c r="H83" s="65" t="s">
        <v>232</v>
      </c>
      <c r="I83" s="5" t="s">
        <v>97</v>
      </c>
      <c r="J83" s="180">
        <v>600</v>
      </c>
      <c r="K83" s="197">
        <v>0</v>
      </c>
      <c r="L83" s="197">
        <v>0</v>
      </c>
    </row>
    <row r="84" spans="1:12" x14ac:dyDescent="0.25">
      <c r="A84" s="73" t="s">
        <v>17</v>
      </c>
      <c r="B84" s="71">
        <v>911</v>
      </c>
      <c r="C84" s="74" t="s">
        <v>16</v>
      </c>
      <c r="D84" s="74"/>
      <c r="E84" s="74"/>
      <c r="F84" s="74"/>
      <c r="G84" s="74"/>
      <c r="H84" s="24"/>
      <c r="I84" s="24"/>
      <c r="J84" s="77">
        <f>J85+J91</f>
        <v>248.68642</v>
      </c>
      <c r="K84" s="77">
        <f>K85+K91</f>
        <v>91</v>
      </c>
      <c r="L84" s="77">
        <f>L85+L91</f>
        <v>96.2</v>
      </c>
    </row>
    <row r="85" spans="1:12" x14ac:dyDescent="0.25">
      <c r="A85" s="73" t="s">
        <v>52</v>
      </c>
      <c r="B85" s="71">
        <v>911</v>
      </c>
      <c r="C85" s="74" t="s">
        <v>16</v>
      </c>
      <c r="D85" s="74" t="s">
        <v>24</v>
      </c>
      <c r="E85" s="74"/>
      <c r="F85" s="74"/>
      <c r="G85" s="74"/>
      <c r="H85" s="76"/>
      <c r="I85" s="76"/>
      <c r="J85" s="77">
        <f>J86</f>
        <v>180</v>
      </c>
      <c r="K85" s="77">
        <f t="shared" ref="K85:L85" si="22">K86</f>
        <v>30</v>
      </c>
      <c r="L85" s="77">
        <f t="shared" si="22"/>
        <v>30</v>
      </c>
    </row>
    <row r="86" spans="1:12" ht="36.75" customHeight="1" x14ac:dyDescent="0.25">
      <c r="A86" s="112" t="s">
        <v>162</v>
      </c>
      <c r="B86" s="71">
        <v>911</v>
      </c>
      <c r="C86" s="5" t="s">
        <v>16</v>
      </c>
      <c r="D86" s="5" t="s">
        <v>24</v>
      </c>
      <c r="E86" s="5" t="s">
        <v>44</v>
      </c>
      <c r="F86" s="5"/>
      <c r="G86" s="5"/>
      <c r="H86" s="24"/>
      <c r="I86" s="24"/>
      <c r="J86" s="25">
        <f>J87</f>
        <v>180</v>
      </c>
      <c r="K86" s="25">
        <f t="shared" ref="K86:L89" si="23">K87</f>
        <v>30</v>
      </c>
      <c r="L86" s="25">
        <f t="shared" si="23"/>
        <v>30</v>
      </c>
    </row>
    <row r="87" spans="1:12" ht="47.25" x14ac:dyDescent="0.25">
      <c r="A87" s="113" t="s">
        <v>163</v>
      </c>
      <c r="B87" s="71">
        <v>911</v>
      </c>
      <c r="C87" s="5" t="s">
        <v>16</v>
      </c>
      <c r="D87" s="5" t="s">
        <v>24</v>
      </c>
      <c r="E87" s="5" t="s">
        <v>44</v>
      </c>
      <c r="F87" s="5" t="s">
        <v>20</v>
      </c>
      <c r="G87" s="5"/>
      <c r="H87" s="24"/>
      <c r="I87" s="24"/>
      <c r="J87" s="25">
        <f>J88</f>
        <v>180</v>
      </c>
      <c r="K87" s="25">
        <f t="shared" si="23"/>
        <v>30</v>
      </c>
      <c r="L87" s="25">
        <f t="shared" si="23"/>
        <v>30</v>
      </c>
    </row>
    <row r="88" spans="1:12" ht="63" x14ac:dyDescent="0.25">
      <c r="A88" s="106" t="s">
        <v>195</v>
      </c>
      <c r="B88" s="71">
        <v>911</v>
      </c>
      <c r="C88" s="5" t="s">
        <v>16</v>
      </c>
      <c r="D88" s="5" t="s">
        <v>24</v>
      </c>
      <c r="E88" s="5">
        <v>89</v>
      </c>
      <c r="F88" s="5">
        <v>1</v>
      </c>
      <c r="G88" s="5" t="s">
        <v>32</v>
      </c>
      <c r="H88" s="5" t="s">
        <v>196</v>
      </c>
      <c r="I88" s="64"/>
      <c r="J88" s="25">
        <f>J89</f>
        <v>180</v>
      </c>
      <c r="K88" s="25">
        <f t="shared" si="23"/>
        <v>30</v>
      </c>
      <c r="L88" s="25">
        <f t="shared" si="23"/>
        <v>30</v>
      </c>
    </row>
    <row r="89" spans="1:12" ht="22.5" customHeight="1" x14ac:dyDescent="0.25">
      <c r="A89" s="70" t="s">
        <v>94</v>
      </c>
      <c r="B89" s="71">
        <v>911</v>
      </c>
      <c r="C89" s="5" t="s">
        <v>16</v>
      </c>
      <c r="D89" s="5" t="s">
        <v>24</v>
      </c>
      <c r="E89" s="5">
        <v>89</v>
      </c>
      <c r="F89" s="5">
        <v>1</v>
      </c>
      <c r="G89" s="5" t="s">
        <v>32</v>
      </c>
      <c r="H89" s="5" t="s">
        <v>196</v>
      </c>
      <c r="I89" s="64" t="s">
        <v>96</v>
      </c>
      <c r="J89" s="25">
        <f>J90</f>
        <v>180</v>
      </c>
      <c r="K89" s="25">
        <f t="shared" si="23"/>
        <v>30</v>
      </c>
      <c r="L89" s="25">
        <f t="shared" si="23"/>
        <v>30</v>
      </c>
    </row>
    <row r="90" spans="1:12" ht="31.5" x14ac:dyDescent="0.25">
      <c r="A90" s="70" t="s">
        <v>95</v>
      </c>
      <c r="B90" s="71">
        <v>911</v>
      </c>
      <c r="C90" s="5" t="s">
        <v>16</v>
      </c>
      <c r="D90" s="5" t="s">
        <v>24</v>
      </c>
      <c r="E90" s="5">
        <v>89</v>
      </c>
      <c r="F90" s="5">
        <v>1</v>
      </c>
      <c r="G90" s="5" t="s">
        <v>32</v>
      </c>
      <c r="H90" s="5" t="s">
        <v>196</v>
      </c>
      <c r="I90" s="64" t="s">
        <v>97</v>
      </c>
      <c r="J90" s="25">
        <f>30+150</f>
        <v>180</v>
      </c>
      <c r="K90" s="25">
        <v>30</v>
      </c>
      <c r="L90" s="25">
        <v>30</v>
      </c>
    </row>
    <row r="91" spans="1:12" x14ac:dyDescent="0.25">
      <c r="A91" s="73" t="s">
        <v>53</v>
      </c>
      <c r="B91" s="71">
        <v>911</v>
      </c>
      <c r="C91" s="74" t="s">
        <v>16</v>
      </c>
      <c r="D91" s="74" t="s">
        <v>25</v>
      </c>
      <c r="E91" s="74"/>
      <c r="F91" s="74"/>
      <c r="G91" s="75"/>
      <c r="H91" s="76"/>
      <c r="I91" s="76"/>
      <c r="J91" s="77">
        <f>J92</f>
        <v>68.686419999999998</v>
      </c>
      <c r="K91" s="77">
        <f>K92</f>
        <v>61</v>
      </c>
      <c r="L91" s="77">
        <f>L92</f>
        <v>66.2</v>
      </c>
    </row>
    <row r="92" spans="1:12" ht="37.5" customHeight="1" x14ac:dyDescent="0.25">
      <c r="A92" s="112" t="s">
        <v>162</v>
      </c>
      <c r="B92" s="71">
        <v>911</v>
      </c>
      <c r="C92" s="5" t="s">
        <v>16</v>
      </c>
      <c r="D92" s="5" t="s">
        <v>25</v>
      </c>
      <c r="E92" s="5" t="s">
        <v>44</v>
      </c>
      <c r="F92" s="5"/>
      <c r="G92" s="75"/>
      <c r="H92" s="24"/>
      <c r="I92" s="24"/>
      <c r="J92" s="25">
        <f>J93</f>
        <v>68.686419999999998</v>
      </c>
      <c r="K92" s="25">
        <f t="shared" ref="K92:L92" si="24">K93</f>
        <v>61</v>
      </c>
      <c r="L92" s="25">
        <f t="shared" si="24"/>
        <v>66.2</v>
      </c>
    </row>
    <row r="93" spans="1:12" ht="47.25" x14ac:dyDescent="0.25">
      <c r="A93" s="113" t="s">
        <v>163</v>
      </c>
      <c r="B93" s="71">
        <v>911</v>
      </c>
      <c r="C93" s="5" t="s">
        <v>16</v>
      </c>
      <c r="D93" s="5" t="s">
        <v>25</v>
      </c>
      <c r="E93" s="5" t="s">
        <v>44</v>
      </c>
      <c r="F93" s="72">
        <v>1</v>
      </c>
      <c r="G93" s="75"/>
      <c r="H93" s="24"/>
      <c r="I93" s="24"/>
      <c r="J93" s="25">
        <f>J94+J97</f>
        <v>68.686419999999998</v>
      </c>
      <c r="K93" s="25">
        <f t="shared" ref="K93:L93" si="25">K94+K97</f>
        <v>61</v>
      </c>
      <c r="L93" s="25">
        <f t="shared" si="25"/>
        <v>66.2</v>
      </c>
    </row>
    <row r="94" spans="1:12" x14ac:dyDescent="0.25">
      <c r="A94" s="70" t="s">
        <v>54</v>
      </c>
      <c r="B94" s="71">
        <v>911</v>
      </c>
      <c r="C94" s="5" t="s">
        <v>16</v>
      </c>
      <c r="D94" s="5" t="s">
        <v>25</v>
      </c>
      <c r="E94" s="5" t="s">
        <v>44</v>
      </c>
      <c r="F94" s="72">
        <v>1</v>
      </c>
      <c r="G94" s="65" t="s">
        <v>32</v>
      </c>
      <c r="H94" s="72">
        <v>43010</v>
      </c>
      <c r="I94" s="24"/>
      <c r="J94" s="25">
        <f>J95</f>
        <v>60</v>
      </c>
      <c r="K94" s="25">
        <f t="shared" ref="K94:L94" si="26">K95</f>
        <v>40.5</v>
      </c>
      <c r="L94" s="25">
        <f t="shared" si="26"/>
        <v>44.2</v>
      </c>
    </row>
    <row r="95" spans="1:12" ht="17.25" customHeight="1" x14ac:dyDescent="0.25">
      <c r="A95" s="70" t="s">
        <v>94</v>
      </c>
      <c r="B95" s="71">
        <v>911</v>
      </c>
      <c r="C95" s="5" t="s">
        <v>16</v>
      </c>
      <c r="D95" s="5" t="s">
        <v>25</v>
      </c>
      <c r="E95" s="5" t="s">
        <v>44</v>
      </c>
      <c r="F95" s="72">
        <v>1</v>
      </c>
      <c r="G95" s="65" t="s">
        <v>32</v>
      </c>
      <c r="H95" s="72">
        <v>43010</v>
      </c>
      <c r="I95" s="72">
        <v>200</v>
      </c>
      <c r="J95" s="25">
        <f>J96</f>
        <v>60</v>
      </c>
      <c r="K95" s="25">
        <f>K96</f>
        <v>40.5</v>
      </c>
      <c r="L95" s="25">
        <f>L96</f>
        <v>44.2</v>
      </c>
    </row>
    <row r="96" spans="1:12" ht="31.5" x14ac:dyDescent="0.25">
      <c r="A96" s="70" t="s">
        <v>95</v>
      </c>
      <c r="B96" s="71">
        <v>911</v>
      </c>
      <c r="C96" s="5" t="s">
        <v>16</v>
      </c>
      <c r="D96" s="5" t="s">
        <v>25</v>
      </c>
      <c r="E96" s="5" t="s">
        <v>44</v>
      </c>
      <c r="F96" s="72">
        <v>1</v>
      </c>
      <c r="G96" s="65" t="s">
        <v>32</v>
      </c>
      <c r="H96" s="72">
        <v>43010</v>
      </c>
      <c r="I96" s="72">
        <v>240</v>
      </c>
      <c r="J96" s="25">
        <f>60</f>
        <v>60</v>
      </c>
      <c r="K96" s="25">
        <v>40.5</v>
      </c>
      <c r="L96" s="25">
        <v>44.2</v>
      </c>
    </row>
    <row r="97" spans="1:12" ht="19.5" customHeight="1" x14ac:dyDescent="0.25">
      <c r="A97" s="70" t="s">
        <v>135</v>
      </c>
      <c r="B97" s="71">
        <v>911</v>
      </c>
      <c r="C97" s="5" t="s">
        <v>16</v>
      </c>
      <c r="D97" s="5" t="s">
        <v>25</v>
      </c>
      <c r="E97" s="5" t="s">
        <v>44</v>
      </c>
      <c r="F97" s="72">
        <v>1</v>
      </c>
      <c r="G97" s="65" t="s">
        <v>32</v>
      </c>
      <c r="H97" s="72">
        <v>43040</v>
      </c>
      <c r="I97" s="24"/>
      <c r="J97" s="25">
        <f>J98</f>
        <v>8.6864199999999911</v>
      </c>
      <c r="K97" s="25">
        <f t="shared" ref="K97:L98" si="27">K98</f>
        <v>20.5</v>
      </c>
      <c r="L97" s="25">
        <f t="shared" si="27"/>
        <v>22</v>
      </c>
    </row>
    <row r="98" spans="1:12" ht="16.5" customHeight="1" x14ac:dyDescent="0.25">
      <c r="A98" s="70" t="s">
        <v>94</v>
      </c>
      <c r="B98" s="71">
        <v>911</v>
      </c>
      <c r="C98" s="5" t="s">
        <v>16</v>
      </c>
      <c r="D98" s="5" t="s">
        <v>25</v>
      </c>
      <c r="E98" s="5" t="s">
        <v>44</v>
      </c>
      <c r="F98" s="72">
        <v>1</v>
      </c>
      <c r="G98" s="65" t="s">
        <v>32</v>
      </c>
      <c r="H98" s="72">
        <v>43040</v>
      </c>
      <c r="I98" s="72">
        <v>200</v>
      </c>
      <c r="J98" s="25">
        <f>J99</f>
        <v>8.6864199999999911</v>
      </c>
      <c r="K98" s="25">
        <f t="shared" si="27"/>
        <v>20.5</v>
      </c>
      <c r="L98" s="25">
        <f t="shared" si="27"/>
        <v>22</v>
      </c>
    </row>
    <row r="99" spans="1:12" ht="31.5" customHeight="1" x14ac:dyDescent="0.25">
      <c r="A99" s="70" t="s">
        <v>95</v>
      </c>
      <c r="B99" s="71">
        <v>911</v>
      </c>
      <c r="C99" s="5" t="s">
        <v>16</v>
      </c>
      <c r="D99" s="5" t="s">
        <v>25</v>
      </c>
      <c r="E99" s="5" t="s">
        <v>44</v>
      </c>
      <c r="F99" s="72">
        <v>1</v>
      </c>
      <c r="G99" s="65" t="s">
        <v>32</v>
      </c>
      <c r="H99" s="72">
        <v>43040</v>
      </c>
      <c r="I99" s="72">
        <v>240</v>
      </c>
      <c r="J99" s="25">
        <f>141.2-2-15-91.41358-24.1</f>
        <v>8.6864199999999911</v>
      </c>
      <c r="K99" s="25">
        <v>20.5</v>
      </c>
      <c r="L99" s="25">
        <v>22</v>
      </c>
    </row>
    <row r="100" spans="1:12" x14ac:dyDescent="0.25">
      <c r="A100" s="73" t="s">
        <v>55</v>
      </c>
      <c r="B100" s="71">
        <v>911</v>
      </c>
      <c r="C100" s="74" t="s">
        <v>27</v>
      </c>
      <c r="D100" s="74"/>
      <c r="E100" s="80"/>
      <c r="F100" s="74"/>
      <c r="G100" s="74"/>
      <c r="H100" s="74"/>
      <c r="I100" s="81"/>
      <c r="J100" s="98">
        <f t="shared" ref="J100:L105" si="28">J101</f>
        <v>90.668580000000006</v>
      </c>
      <c r="K100" s="98">
        <f t="shared" si="28"/>
        <v>59.674999999999997</v>
      </c>
      <c r="L100" s="98">
        <f t="shared" si="28"/>
        <v>32.43</v>
      </c>
    </row>
    <row r="101" spans="1:12" x14ac:dyDescent="0.25">
      <c r="A101" s="82" t="s">
        <v>23</v>
      </c>
      <c r="B101" s="71">
        <v>911</v>
      </c>
      <c r="C101" s="74" t="s">
        <v>27</v>
      </c>
      <c r="D101" s="74" t="s">
        <v>13</v>
      </c>
      <c r="E101" s="81"/>
      <c r="F101" s="74"/>
      <c r="G101" s="74"/>
      <c r="H101" s="74"/>
      <c r="I101" s="81"/>
      <c r="J101" s="98">
        <f t="shared" si="28"/>
        <v>90.668580000000006</v>
      </c>
      <c r="K101" s="98">
        <f t="shared" si="28"/>
        <v>59.674999999999997</v>
      </c>
      <c r="L101" s="98">
        <f t="shared" si="28"/>
        <v>32.43</v>
      </c>
    </row>
    <row r="102" spans="1:12" ht="36.75" customHeight="1" x14ac:dyDescent="0.25">
      <c r="A102" s="112" t="s">
        <v>162</v>
      </c>
      <c r="B102" s="71">
        <v>911</v>
      </c>
      <c r="C102" s="5" t="s">
        <v>27</v>
      </c>
      <c r="D102" s="5" t="s">
        <v>13</v>
      </c>
      <c r="E102" s="5">
        <v>89</v>
      </c>
      <c r="F102" s="5"/>
      <c r="G102" s="5"/>
      <c r="H102" s="5"/>
      <c r="I102" s="64"/>
      <c r="J102" s="99">
        <f t="shared" si="28"/>
        <v>90.668580000000006</v>
      </c>
      <c r="K102" s="99">
        <f t="shared" si="28"/>
        <v>59.674999999999997</v>
      </c>
      <c r="L102" s="99">
        <f t="shared" si="28"/>
        <v>32.43</v>
      </c>
    </row>
    <row r="103" spans="1:12" ht="47.25" x14ac:dyDescent="0.25">
      <c r="A103" s="113" t="s">
        <v>163</v>
      </c>
      <c r="B103" s="71">
        <v>911</v>
      </c>
      <c r="C103" s="5" t="s">
        <v>27</v>
      </c>
      <c r="D103" s="5" t="s">
        <v>13</v>
      </c>
      <c r="E103" s="5">
        <v>89</v>
      </c>
      <c r="F103" s="5">
        <v>1</v>
      </c>
      <c r="G103" s="5"/>
      <c r="H103" s="5"/>
      <c r="I103" s="64"/>
      <c r="J103" s="99">
        <f t="shared" si="28"/>
        <v>90.668580000000006</v>
      </c>
      <c r="K103" s="99">
        <f t="shared" si="28"/>
        <v>59.674999999999997</v>
      </c>
      <c r="L103" s="99">
        <f t="shared" si="28"/>
        <v>32.43</v>
      </c>
    </row>
    <row r="104" spans="1:12" x14ac:dyDescent="0.25">
      <c r="A104" s="78" t="s">
        <v>89</v>
      </c>
      <c r="B104" s="71">
        <v>911</v>
      </c>
      <c r="C104" s="83" t="s">
        <v>27</v>
      </c>
      <c r="D104" s="83" t="s">
        <v>13</v>
      </c>
      <c r="E104" s="84">
        <v>89</v>
      </c>
      <c r="F104" s="65">
        <v>1</v>
      </c>
      <c r="G104" s="65" t="s">
        <v>32</v>
      </c>
      <c r="H104" s="65" t="s">
        <v>57</v>
      </c>
      <c r="I104" s="84"/>
      <c r="J104" s="99">
        <f t="shared" si="28"/>
        <v>90.668580000000006</v>
      </c>
      <c r="K104" s="99">
        <f t="shared" si="28"/>
        <v>59.674999999999997</v>
      </c>
      <c r="L104" s="99">
        <f t="shared" si="28"/>
        <v>32.43</v>
      </c>
    </row>
    <row r="105" spans="1:12" x14ac:dyDescent="0.25">
      <c r="A105" s="78" t="s">
        <v>90</v>
      </c>
      <c r="B105" s="71">
        <v>911</v>
      </c>
      <c r="C105" s="83" t="s">
        <v>27</v>
      </c>
      <c r="D105" s="83" t="s">
        <v>13</v>
      </c>
      <c r="E105" s="84">
        <v>89</v>
      </c>
      <c r="F105" s="65">
        <v>1</v>
      </c>
      <c r="G105" s="65" t="s">
        <v>32</v>
      </c>
      <c r="H105" s="65" t="s">
        <v>57</v>
      </c>
      <c r="I105" s="84" t="s">
        <v>92</v>
      </c>
      <c r="J105" s="99">
        <f t="shared" si="28"/>
        <v>90.668580000000006</v>
      </c>
      <c r="K105" s="99">
        <f t="shared" si="28"/>
        <v>59.674999999999997</v>
      </c>
      <c r="L105" s="99">
        <f t="shared" si="28"/>
        <v>32.43</v>
      </c>
    </row>
    <row r="106" spans="1:12" x14ac:dyDescent="0.25">
      <c r="A106" s="78" t="s">
        <v>91</v>
      </c>
      <c r="B106" s="71">
        <v>911</v>
      </c>
      <c r="C106" s="83" t="s">
        <v>27</v>
      </c>
      <c r="D106" s="83" t="s">
        <v>13</v>
      </c>
      <c r="E106" s="84">
        <v>89</v>
      </c>
      <c r="F106" s="65">
        <v>1</v>
      </c>
      <c r="G106" s="65" t="s">
        <v>32</v>
      </c>
      <c r="H106" s="65" t="s">
        <v>57</v>
      </c>
      <c r="I106" s="84" t="s">
        <v>93</v>
      </c>
      <c r="J106" s="99">
        <f>86+4.66858</f>
        <v>90.668580000000006</v>
      </c>
      <c r="K106" s="99">
        <f>86-K120</f>
        <v>59.674999999999997</v>
      </c>
      <c r="L106" s="99">
        <f>86-L120</f>
        <v>32.43</v>
      </c>
    </row>
    <row r="107" spans="1:12" x14ac:dyDescent="0.25">
      <c r="A107" s="85" t="s">
        <v>15</v>
      </c>
      <c r="B107" s="71">
        <v>911</v>
      </c>
      <c r="C107" s="86" t="s">
        <v>28</v>
      </c>
      <c r="D107" s="86"/>
      <c r="E107" s="87"/>
      <c r="F107" s="88"/>
      <c r="G107" s="88"/>
      <c r="H107" s="88"/>
      <c r="I107" s="87"/>
      <c r="J107" s="98">
        <f t="shared" ref="J107:L112" si="29">J108</f>
        <v>1.5</v>
      </c>
      <c r="K107" s="98">
        <f t="shared" si="29"/>
        <v>1.5</v>
      </c>
      <c r="L107" s="98">
        <f t="shared" si="29"/>
        <v>1.5</v>
      </c>
    </row>
    <row r="108" spans="1:12" x14ac:dyDescent="0.25">
      <c r="A108" s="85" t="s">
        <v>58</v>
      </c>
      <c r="B108" s="71">
        <v>911</v>
      </c>
      <c r="C108" s="88">
        <v>13</v>
      </c>
      <c r="D108" s="88" t="s">
        <v>13</v>
      </c>
      <c r="E108" s="89"/>
      <c r="F108" s="88"/>
      <c r="G108" s="88"/>
      <c r="H108" s="88"/>
      <c r="I108" s="87"/>
      <c r="J108" s="98">
        <f t="shared" si="29"/>
        <v>1.5</v>
      </c>
      <c r="K108" s="98">
        <f t="shared" si="29"/>
        <v>1.5</v>
      </c>
      <c r="L108" s="98">
        <f t="shared" si="29"/>
        <v>1.5</v>
      </c>
    </row>
    <row r="109" spans="1:12" ht="34.5" customHeight="1" x14ac:dyDescent="0.25">
      <c r="A109" s="112" t="s">
        <v>162</v>
      </c>
      <c r="B109" s="71">
        <v>911</v>
      </c>
      <c r="C109" s="65" t="s">
        <v>28</v>
      </c>
      <c r="D109" s="65" t="s">
        <v>13</v>
      </c>
      <c r="E109" s="5">
        <v>89</v>
      </c>
      <c r="F109" s="5"/>
      <c r="G109" s="65"/>
      <c r="H109" s="65"/>
      <c r="I109" s="84"/>
      <c r="J109" s="99">
        <f t="shared" si="29"/>
        <v>1.5</v>
      </c>
      <c r="K109" s="99">
        <f t="shared" si="29"/>
        <v>1.5</v>
      </c>
      <c r="L109" s="99">
        <f t="shared" si="29"/>
        <v>1.5</v>
      </c>
    </row>
    <row r="110" spans="1:12" ht="47.25" x14ac:dyDescent="0.25">
      <c r="A110" s="113" t="s">
        <v>163</v>
      </c>
      <c r="B110" s="71">
        <v>911</v>
      </c>
      <c r="C110" s="65" t="s">
        <v>28</v>
      </c>
      <c r="D110" s="65" t="s">
        <v>13</v>
      </c>
      <c r="E110" s="5">
        <v>89</v>
      </c>
      <c r="F110" s="5">
        <v>1</v>
      </c>
      <c r="G110" s="65"/>
      <c r="H110" s="65"/>
      <c r="I110" s="84"/>
      <c r="J110" s="99">
        <f t="shared" si="29"/>
        <v>1.5</v>
      </c>
      <c r="K110" s="99">
        <f t="shared" si="29"/>
        <v>1.5</v>
      </c>
      <c r="L110" s="99">
        <f t="shared" si="29"/>
        <v>1.5</v>
      </c>
    </row>
    <row r="111" spans="1:12" x14ac:dyDescent="0.25">
      <c r="A111" s="70" t="s">
        <v>59</v>
      </c>
      <c r="B111" s="71">
        <v>911</v>
      </c>
      <c r="C111" s="65">
        <v>13</v>
      </c>
      <c r="D111" s="65" t="s">
        <v>13</v>
      </c>
      <c r="E111" s="90">
        <v>89</v>
      </c>
      <c r="F111" s="65">
        <v>1</v>
      </c>
      <c r="G111" s="65" t="s">
        <v>32</v>
      </c>
      <c r="H111" s="65">
        <v>41240</v>
      </c>
      <c r="I111" s="84"/>
      <c r="J111" s="101">
        <f t="shared" si="29"/>
        <v>1.5</v>
      </c>
      <c r="K111" s="101">
        <f t="shared" si="29"/>
        <v>1.5</v>
      </c>
      <c r="L111" s="101">
        <f t="shared" si="29"/>
        <v>1.5</v>
      </c>
    </row>
    <row r="112" spans="1:12" x14ac:dyDescent="0.25">
      <c r="A112" s="70" t="s">
        <v>87</v>
      </c>
      <c r="B112" s="71">
        <v>911</v>
      </c>
      <c r="C112" s="65">
        <v>13</v>
      </c>
      <c r="D112" s="65" t="s">
        <v>13</v>
      </c>
      <c r="E112" s="90">
        <v>89</v>
      </c>
      <c r="F112" s="65">
        <v>1</v>
      </c>
      <c r="G112" s="65" t="s">
        <v>32</v>
      </c>
      <c r="H112" s="65" t="s">
        <v>64</v>
      </c>
      <c r="I112" s="84" t="s">
        <v>88</v>
      </c>
      <c r="J112" s="101">
        <f t="shared" si="29"/>
        <v>1.5</v>
      </c>
      <c r="K112" s="101">
        <f t="shared" si="29"/>
        <v>1.5</v>
      </c>
      <c r="L112" s="101">
        <f t="shared" si="29"/>
        <v>1.5</v>
      </c>
    </row>
    <row r="113" spans="1:12" x14ac:dyDescent="0.25">
      <c r="A113" s="69" t="s">
        <v>60</v>
      </c>
      <c r="B113" s="71">
        <v>911</v>
      </c>
      <c r="C113" s="65">
        <v>13</v>
      </c>
      <c r="D113" s="65" t="s">
        <v>13</v>
      </c>
      <c r="E113" s="90">
        <v>89</v>
      </c>
      <c r="F113" s="65">
        <v>1</v>
      </c>
      <c r="G113" s="65" t="s">
        <v>32</v>
      </c>
      <c r="H113" s="65">
        <v>41240</v>
      </c>
      <c r="I113" s="84">
        <v>730</v>
      </c>
      <c r="J113" s="101">
        <v>1.5</v>
      </c>
      <c r="K113" s="101">
        <v>1.5</v>
      </c>
      <c r="L113" s="101">
        <v>1.5</v>
      </c>
    </row>
    <row r="114" spans="1:12" x14ac:dyDescent="0.25">
      <c r="A114" s="69" t="s">
        <v>202</v>
      </c>
      <c r="B114" s="71">
        <v>911</v>
      </c>
      <c r="C114" s="65" t="s">
        <v>165</v>
      </c>
      <c r="D114" s="65"/>
      <c r="E114" s="90"/>
      <c r="F114" s="65"/>
      <c r="G114" s="65"/>
      <c r="H114" s="65"/>
      <c r="I114" s="84"/>
      <c r="J114" s="101"/>
      <c r="K114" s="101">
        <f t="shared" ref="K114:L119" si="30">K115</f>
        <v>26.324999999999999</v>
      </c>
      <c r="L114" s="101">
        <f t="shared" si="30"/>
        <v>53.57</v>
      </c>
    </row>
    <row r="115" spans="1:12" x14ac:dyDescent="0.25">
      <c r="A115" s="69" t="s">
        <v>202</v>
      </c>
      <c r="B115" s="71">
        <v>911</v>
      </c>
      <c r="C115" s="65" t="s">
        <v>165</v>
      </c>
      <c r="D115" s="65">
        <v>99</v>
      </c>
      <c r="E115" s="90"/>
      <c r="F115" s="65"/>
      <c r="G115" s="65"/>
      <c r="H115" s="65"/>
      <c r="I115" s="84"/>
      <c r="J115" s="101"/>
      <c r="K115" s="101">
        <f t="shared" si="30"/>
        <v>26.324999999999999</v>
      </c>
      <c r="L115" s="101">
        <f t="shared" si="30"/>
        <v>53.57</v>
      </c>
    </row>
    <row r="116" spans="1:12" ht="35.25" customHeight="1" x14ac:dyDescent="0.25">
      <c r="A116" s="78" t="s">
        <v>162</v>
      </c>
      <c r="B116" s="71">
        <v>911</v>
      </c>
      <c r="C116" s="65" t="s">
        <v>165</v>
      </c>
      <c r="D116" s="65">
        <v>99</v>
      </c>
      <c r="E116" s="65" t="s">
        <v>44</v>
      </c>
      <c r="F116" s="65" t="s">
        <v>169</v>
      </c>
      <c r="G116" s="65"/>
      <c r="H116" s="65"/>
      <c r="I116" s="84"/>
      <c r="J116" s="101"/>
      <c r="K116" s="101">
        <f t="shared" si="30"/>
        <v>26.324999999999999</v>
      </c>
      <c r="L116" s="101">
        <f t="shared" si="30"/>
        <v>53.57</v>
      </c>
    </row>
    <row r="117" spans="1:12" ht="47.25" x14ac:dyDescent="0.25">
      <c r="A117" s="78" t="s">
        <v>163</v>
      </c>
      <c r="B117" s="71">
        <v>911</v>
      </c>
      <c r="C117" s="65" t="s">
        <v>165</v>
      </c>
      <c r="D117" s="65">
        <v>99</v>
      </c>
      <c r="E117" s="65" t="s">
        <v>44</v>
      </c>
      <c r="F117" s="65" t="s">
        <v>20</v>
      </c>
      <c r="G117" s="65"/>
      <c r="H117" s="65"/>
      <c r="I117" s="84"/>
      <c r="J117" s="101"/>
      <c r="K117" s="101">
        <f t="shared" si="30"/>
        <v>26.324999999999999</v>
      </c>
      <c r="L117" s="101">
        <f t="shared" si="30"/>
        <v>53.57</v>
      </c>
    </row>
    <row r="118" spans="1:12" x14ac:dyDescent="0.25">
      <c r="A118" s="69" t="s">
        <v>202</v>
      </c>
      <c r="B118" s="71">
        <v>911</v>
      </c>
      <c r="C118" s="65" t="s">
        <v>165</v>
      </c>
      <c r="D118" s="65">
        <v>99</v>
      </c>
      <c r="E118" s="65" t="s">
        <v>44</v>
      </c>
      <c r="F118" s="65" t="s">
        <v>20</v>
      </c>
      <c r="G118" s="65" t="s">
        <v>32</v>
      </c>
      <c r="H118" s="65" t="s">
        <v>166</v>
      </c>
      <c r="I118" s="65"/>
      <c r="J118" s="101"/>
      <c r="K118" s="101">
        <f t="shared" si="30"/>
        <v>26.324999999999999</v>
      </c>
      <c r="L118" s="101">
        <f t="shared" si="30"/>
        <v>53.57</v>
      </c>
    </row>
    <row r="119" spans="1:12" x14ac:dyDescent="0.25">
      <c r="A119" s="69" t="s">
        <v>102</v>
      </c>
      <c r="B119" s="71">
        <v>911</v>
      </c>
      <c r="C119" s="65" t="s">
        <v>165</v>
      </c>
      <c r="D119" s="65">
        <v>99</v>
      </c>
      <c r="E119" s="65" t="s">
        <v>44</v>
      </c>
      <c r="F119" s="65" t="s">
        <v>20</v>
      </c>
      <c r="G119" s="65" t="s">
        <v>32</v>
      </c>
      <c r="H119" s="65" t="s">
        <v>166</v>
      </c>
      <c r="I119" s="65" t="s">
        <v>103</v>
      </c>
      <c r="J119" s="101"/>
      <c r="K119" s="101">
        <f t="shared" si="30"/>
        <v>26.324999999999999</v>
      </c>
      <c r="L119" s="101">
        <f t="shared" si="30"/>
        <v>53.57</v>
      </c>
    </row>
    <row r="120" spans="1:12" x14ac:dyDescent="0.25">
      <c r="A120" s="69" t="s">
        <v>43</v>
      </c>
      <c r="B120" s="71">
        <v>911</v>
      </c>
      <c r="C120" s="65" t="s">
        <v>165</v>
      </c>
      <c r="D120" s="65" t="s">
        <v>165</v>
      </c>
      <c r="E120" s="65" t="s">
        <v>44</v>
      </c>
      <c r="F120" s="65" t="s">
        <v>20</v>
      </c>
      <c r="G120" s="65" t="s">
        <v>32</v>
      </c>
      <c r="H120" s="65" t="s">
        <v>166</v>
      </c>
      <c r="I120" s="65" t="s">
        <v>45</v>
      </c>
      <c r="J120" s="118"/>
      <c r="K120" s="118">
        <v>26.324999999999999</v>
      </c>
      <c r="L120" s="118">
        <v>53.57</v>
      </c>
    </row>
  </sheetData>
  <autoFilter ref="A6:L120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9">
    <cfRule type="expression" dxfId="75" priority="81" stopIfTrue="1">
      <formula>$C39=""</formula>
    </cfRule>
    <cfRule type="expression" dxfId="74" priority="82" stopIfTrue="1">
      <formula>$D39&lt;&gt;""</formula>
    </cfRule>
  </conditionalFormatting>
  <conditionalFormatting sqref="A39">
    <cfRule type="expression" dxfId="73" priority="78" stopIfTrue="1">
      <formula>$F39=""</formula>
    </cfRule>
    <cfRule type="expression" dxfId="72" priority="79" stopIfTrue="1">
      <formula>#REF!&lt;&gt;""</formula>
    </cfRule>
    <cfRule type="expression" dxfId="71" priority="80" stopIfTrue="1">
      <formula>AND($G39="",$F39&lt;&gt;"")</formula>
    </cfRule>
  </conditionalFormatting>
  <conditionalFormatting sqref="F39">
    <cfRule type="expression" dxfId="70" priority="76" stopIfTrue="1">
      <formula>$C39=""</formula>
    </cfRule>
    <cfRule type="expression" dxfId="69" priority="77" stopIfTrue="1">
      <formula>$D39&lt;&gt;""</formula>
    </cfRule>
  </conditionalFormatting>
  <conditionalFormatting sqref="F91:F92">
    <cfRule type="expression" dxfId="68" priority="63" stopIfTrue="1">
      <formula>$C91=""</formula>
    </cfRule>
    <cfRule type="expression" dxfId="67" priority="64" stopIfTrue="1">
      <formula>$D91&lt;&gt;""</formula>
    </cfRule>
  </conditionalFormatting>
  <conditionalFormatting sqref="G91:G93">
    <cfRule type="expression" dxfId="66" priority="61" stopIfTrue="1">
      <formula>$C91=""</formula>
    </cfRule>
    <cfRule type="expression" dxfId="65" priority="62" stopIfTrue="1">
      <formula>$D91&lt;&gt;""</formula>
    </cfRule>
  </conditionalFormatting>
  <conditionalFormatting sqref="A94 A97">
    <cfRule type="expression" dxfId="64" priority="58" stopIfTrue="1">
      <formula>$F94=""</formula>
    </cfRule>
    <cfRule type="expression" dxfId="63" priority="60" stopIfTrue="1">
      <formula>AND($G94="",$F94&lt;&gt;"")</formula>
    </cfRule>
  </conditionalFormatting>
  <conditionalFormatting sqref="A97">
    <cfRule type="expression" dxfId="62" priority="42" stopIfTrue="1">
      <formula>$F97=""</formula>
    </cfRule>
    <cfRule type="expression" dxfId="61" priority="44" stopIfTrue="1">
      <formula>AND($G97="",$F97&lt;&gt;"")</formula>
    </cfRule>
  </conditionalFormatting>
  <conditionalFormatting sqref="F91:F92">
    <cfRule type="expression" dxfId="60" priority="40" stopIfTrue="1">
      <formula>$C91=""</formula>
    </cfRule>
    <cfRule type="expression" dxfId="59" priority="41" stopIfTrue="1">
      <formula>$D91&lt;&gt;""</formula>
    </cfRule>
  </conditionalFormatting>
  <conditionalFormatting sqref="G91:G93">
    <cfRule type="expression" dxfId="58" priority="38" stopIfTrue="1">
      <formula>$C91=""</formula>
    </cfRule>
    <cfRule type="expression" dxfId="57" priority="39" stopIfTrue="1">
      <formula>$D91&lt;&gt;""</formula>
    </cfRule>
  </conditionalFormatting>
  <conditionalFormatting sqref="A39">
    <cfRule type="expression" dxfId="56" priority="35" stopIfTrue="1">
      <formula>$F39=""</formula>
    </cfRule>
    <cfRule type="expression" dxfId="55" priority="36" stopIfTrue="1">
      <formula>#REF!&lt;&gt;""</formula>
    </cfRule>
    <cfRule type="expression" dxfId="54" priority="37" stopIfTrue="1">
      <formula>AND($G39="",$F39&lt;&gt;"")</formula>
    </cfRule>
  </conditionalFormatting>
  <conditionalFormatting sqref="G39">
    <cfRule type="expression" dxfId="53" priority="33" stopIfTrue="1">
      <formula>$C39=""</formula>
    </cfRule>
    <cfRule type="expression" dxfId="52" priority="34" stopIfTrue="1">
      <formula>$D39&lt;&gt;""</formula>
    </cfRule>
  </conditionalFormatting>
  <conditionalFormatting sqref="F39">
    <cfRule type="expression" dxfId="51" priority="31" stopIfTrue="1">
      <formula>$C39=""</formula>
    </cfRule>
    <cfRule type="expression" dxfId="50" priority="32" stopIfTrue="1">
      <formula>$D39&lt;&gt;""</formula>
    </cfRule>
  </conditionalFormatting>
  <conditionalFormatting sqref="A36">
    <cfRule type="expression" dxfId="49" priority="7" stopIfTrue="1">
      <formula>$F36=""</formula>
    </cfRule>
    <cfRule type="expression" dxfId="48" priority="8" stopIfTrue="1">
      <formula>#REF!&lt;&gt;""</formula>
    </cfRule>
    <cfRule type="expression" dxfId="47" priority="9" stopIfTrue="1">
      <formula>AND($G36="",$F36&lt;&gt;"")</formula>
    </cfRule>
  </conditionalFormatting>
  <conditionalFormatting sqref="A45">
    <cfRule type="expression" dxfId="46" priority="4" stopIfTrue="1">
      <formula>$F45=""</formula>
    </cfRule>
    <cfRule type="expression" dxfId="45" priority="5" stopIfTrue="1">
      <formula>$H45&lt;&gt;""</formula>
    </cfRule>
    <cfRule type="expression" dxfId="44" priority="6" stopIfTrue="1">
      <formula>AND($G45="",$F45&lt;&gt;"")</formula>
    </cfRule>
  </conditionalFormatting>
  <conditionalFormatting sqref="C45">
    <cfRule type="expression" dxfId="43" priority="1" stopIfTrue="1">
      <formula>$F45=""</formula>
    </cfRule>
    <cfRule type="expression" dxfId="42" priority="2" stopIfTrue="1">
      <formula>#REF!&lt;&gt;""</formula>
    </cfRule>
    <cfRule type="expression" dxfId="41" priority="3" stopIfTrue="1">
      <formula>AND($G45="",$F45&lt;&gt;"")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A94 A97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19"/>
  <sheetViews>
    <sheetView view="pageBreakPreview" zoomScaleNormal="75" zoomScaleSheetLayoutView="100" workbookViewId="0">
      <selection activeCell="A16" sqref="A16"/>
    </sheetView>
  </sheetViews>
  <sheetFormatPr defaultColWidth="8.5703125" defaultRowHeight="15.75" x14ac:dyDescent="0.2"/>
  <cols>
    <col min="1" max="1" width="73.5703125" style="13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1" customWidth="1"/>
    <col min="11" max="11" width="13.5703125" style="11" customWidth="1"/>
    <col min="12" max="12" width="61.85546875" style="14" customWidth="1"/>
    <col min="13" max="13" width="11" style="11" customWidth="1"/>
    <col min="14" max="16384" width="8.5703125" style="11"/>
  </cols>
  <sheetData>
    <row r="1" spans="1:12" ht="129" customHeight="1" x14ac:dyDescent="0.25">
      <c r="A1" s="139"/>
      <c r="B1" s="143"/>
      <c r="C1" s="143"/>
      <c r="D1" s="143"/>
      <c r="E1" s="143"/>
      <c r="F1" s="143"/>
      <c r="G1" s="143"/>
      <c r="H1" s="143"/>
      <c r="I1" s="250" t="s">
        <v>220</v>
      </c>
      <c r="J1" s="250"/>
      <c r="K1" s="250"/>
    </row>
    <row r="2" spans="1:12" ht="89.25" customHeight="1" x14ac:dyDescent="0.2">
      <c r="A2" s="259" t="s">
        <v>221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2" ht="18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90" t="s">
        <v>181</v>
      </c>
    </row>
    <row r="4" spans="1:12" ht="21" customHeight="1" x14ac:dyDescent="0.2">
      <c r="A4" s="258" t="s">
        <v>9</v>
      </c>
      <c r="B4" s="258" t="s">
        <v>10</v>
      </c>
      <c r="C4" s="258" t="s">
        <v>176</v>
      </c>
      <c r="D4" s="258" t="s">
        <v>177</v>
      </c>
      <c r="E4" s="258"/>
      <c r="F4" s="258"/>
      <c r="G4" s="258"/>
      <c r="H4" s="258" t="s">
        <v>178</v>
      </c>
      <c r="I4" s="258" t="s">
        <v>61</v>
      </c>
      <c r="J4" s="258"/>
      <c r="K4" s="258"/>
    </row>
    <row r="5" spans="1:12" ht="20.25" customHeight="1" x14ac:dyDescent="0.2">
      <c r="A5" s="258" t="s">
        <v>179</v>
      </c>
      <c r="B5" s="258" t="s">
        <v>179</v>
      </c>
      <c r="C5" s="258" t="s">
        <v>179</v>
      </c>
      <c r="D5" s="258" t="s">
        <v>179</v>
      </c>
      <c r="E5" s="258"/>
      <c r="F5" s="258"/>
      <c r="G5" s="258"/>
      <c r="H5" s="258" t="s">
        <v>179</v>
      </c>
      <c r="I5" s="243" t="s">
        <v>175</v>
      </c>
      <c r="J5" s="243" t="s">
        <v>186</v>
      </c>
      <c r="K5" s="243" t="s">
        <v>213</v>
      </c>
    </row>
    <row r="6" spans="1:12" ht="14.25" customHeight="1" x14ac:dyDescent="0.2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1">
        <v>9</v>
      </c>
      <c r="J6" s="91">
        <v>10</v>
      </c>
      <c r="K6" s="91">
        <v>11</v>
      </c>
    </row>
    <row r="7" spans="1:12" ht="18" customHeight="1" x14ac:dyDescent="0.2">
      <c r="A7" s="93" t="s">
        <v>19</v>
      </c>
      <c r="B7" s="94"/>
      <c r="C7" s="94"/>
      <c r="D7" s="94"/>
      <c r="E7" s="94"/>
      <c r="F7" s="94"/>
      <c r="G7" s="94"/>
      <c r="H7" s="94"/>
      <c r="I7" s="95">
        <f>I8+I53+I62+I83+I99+I106+I113</f>
        <v>2793.3025400000001</v>
      </c>
      <c r="J7" s="95">
        <f>J8+J53+J62+J83+J99+J106+J113</f>
        <v>1514.2</v>
      </c>
      <c r="K7" s="95">
        <f>K8+K53+K62+K83+K99+K106+K113</f>
        <v>1541.8999999999999</v>
      </c>
    </row>
    <row r="8" spans="1:12" ht="18" customHeight="1" x14ac:dyDescent="0.25">
      <c r="A8" s="96" t="s">
        <v>12</v>
      </c>
      <c r="B8" s="71" t="s">
        <v>13</v>
      </c>
      <c r="C8" s="71"/>
      <c r="D8" s="74"/>
      <c r="E8" s="74"/>
      <c r="F8" s="74"/>
      <c r="G8" s="74"/>
      <c r="H8" s="97"/>
      <c r="I8" s="98">
        <f>I9+I18+I38+I44</f>
        <v>1305.645</v>
      </c>
      <c r="J8" s="98">
        <f>J9+J18+J38+J44</f>
        <v>844</v>
      </c>
      <c r="K8" s="98">
        <f>K9+K18+K38+K44</f>
        <v>842</v>
      </c>
    </row>
    <row r="9" spans="1:12" s="16" customFormat="1" ht="31.5" x14ac:dyDescent="0.25">
      <c r="A9" s="85" t="s">
        <v>29</v>
      </c>
      <c r="B9" s="74" t="s">
        <v>13</v>
      </c>
      <c r="C9" s="74" t="s">
        <v>24</v>
      </c>
      <c r="D9" s="74"/>
      <c r="E9" s="74"/>
      <c r="F9" s="74"/>
      <c r="G9" s="74"/>
      <c r="H9" s="80"/>
      <c r="I9" s="98">
        <f t="shared" ref="I9:K13" si="0">I10</f>
        <v>564</v>
      </c>
      <c r="J9" s="98">
        <f t="shared" si="0"/>
        <v>356.6</v>
      </c>
      <c r="K9" s="98">
        <f t="shared" si="0"/>
        <v>356.6</v>
      </c>
      <c r="L9" s="15"/>
    </row>
    <row r="10" spans="1:12" s="18" customFormat="1" x14ac:dyDescent="0.25">
      <c r="A10" s="78" t="s">
        <v>133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66"/>
      <c r="I10" s="99">
        <f t="shared" si="0"/>
        <v>564</v>
      </c>
      <c r="J10" s="99">
        <f t="shared" si="0"/>
        <v>356.6</v>
      </c>
      <c r="K10" s="99">
        <f t="shared" si="0"/>
        <v>356.6</v>
      </c>
      <c r="L10" s="17"/>
    </row>
    <row r="11" spans="1:12" s="18" customFormat="1" x14ac:dyDescent="0.25">
      <c r="A11" s="70" t="s">
        <v>131</v>
      </c>
      <c r="B11" s="5" t="s">
        <v>13</v>
      </c>
      <c r="C11" s="5" t="s">
        <v>24</v>
      </c>
      <c r="D11" s="5">
        <v>65</v>
      </c>
      <c r="E11" s="5">
        <v>1</v>
      </c>
      <c r="F11" s="74"/>
      <c r="G11" s="74"/>
      <c r="H11" s="80"/>
      <c r="I11" s="99">
        <f>I12+I15</f>
        <v>564</v>
      </c>
      <c r="J11" s="99">
        <f t="shared" si="0"/>
        <v>356.6</v>
      </c>
      <c r="K11" s="99">
        <f t="shared" si="0"/>
        <v>356.6</v>
      </c>
      <c r="L11" s="17"/>
    </row>
    <row r="12" spans="1:12" s="18" customFormat="1" x14ac:dyDescent="0.25">
      <c r="A12" s="100" t="s">
        <v>107</v>
      </c>
      <c r="B12" s="65" t="s">
        <v>13</v>
      </c>
      <c r="C12" s="65" t="s">
        <v>24</v>
      </c>
      <c r="D12" s="65" t="s">
        <v>30</v>
      </c>
      <c r="E12" s="65" t="s">
        <v>20</v>
      </c>
      <c r="F12" s="65" t="s">
        <v>32</v>
      </c>
      <c r="G12" s="65" t="s">
        <v>33</v>
      </c>
      <c r="H12" s="80"/>
      <c r="I12" s="99">
        <f t="shared" si="0"/>
        <v>451.77800000000002</v>
      </c>
      <c r="J12" s="99">
        <f t="shared" si="0"/>
        <v>356.6</v>
      </c>
      <c r="K12" s="99">
        <f t="shared" si="0"/>
        <v>356.6</v>
      </c>
      <c r="L12" s="17"/>
    </row>
    <row r="13" spans="1:12" s="18" customFormat="1" ht="63" x14ac:dyDescent="0.25">
      <c r="A13" s="100" t="s">
        <v>98</v>
      </c>
      <c r="B13" s="65" t="s">
        <v>13</v>
      </c>
      <c r="C13" s="65" t="s">
        <v>24</v>
      </c>
      <c r="D13" s="65" t="s">
        <v>30</v>
      </c>
      <c r="E13" s="65" t="s">
        <v>20</v>
      </c>
      <c r="F13" s="65" t="s">
        <v>32</v>
      </c>
      <c r="G13" s="65" t="s">
        <v>33</v>
      </c>
      <c r="H13" s="66" t="s">
        <v>100</v>
      </c>
      <c r="I13" s="99">
        <f t="shared" si="0"/>
        <v>451.77800000000002</v>
      </c>
      <c r="J13" s="99">
        <f t="shared" si="0"/>
        <v>356.6</v>
      </c>
      <c r="K13" s="99">
        <f t="shared" si="0"/>
        <v>356.6</v>
      </c>
      <c r="L13" s="17"/>
    </row>
    <row r="14" spans="1:12" ht="36" customHeight="1" x14ac:dyDescent="0.25">
      <c r="A14" s="100" t="s">
        <v>99</v>
      </c>
      <c r="B14" s="65" t="s">
        <v>13</v>
      </c>
      <c r="C14" s="65" t="s">
        <v>24</v>
      </c>
      <c r="D14" s="65" t="s">
        <v>30</v>
      </c>
      <c r="E14" s="65" t="s">
        <v>20</v>
      </c>
      <c r="F14" s="65" t="s">
        <v>32</v>
      </c>
      <c r="G14" s="65" t="s">
        <v>33</v>
      </c>
      <c r="H14" s="66" t="s">
        <v>101</v>
      </c>
      <c r="I14" s="99">
        <f>'Прил 2'!J15</f>
        <v>451.77800000000002</v>
      </c>
      <c r="J14" s="99">
        <f>'Прил 2'!K15</f>
        <v>356.6</v>
      </c>
      <c r="K14" s="99">
        <f>'Прил 2'!L15</f>
        <v>356.6</v>
      </c>
    </row>
    <row r="15" spans="1:12" ht="46.5" customHeight="1" x14ac:dyDescent="0.25">
      <c r="A15" s="202" t="s">
        <v>191</v>
      </c>
      <c r="B15" s="203" t="s">
        <v>13</v>
      </c>
      <c r="C15" s="203" t="s">
        <v>24</v>
      </c>
      <c r="D15" s="203" t="s">
        <v>30</v>
      </c>
      <c r="E15" s="203" t="s">
        <v>20</v>
      </c>
      <c r="F15" s="203" t="s">
        <v>32</v>
      </c>
      <c r="G15" s="203" t="s">
        <v>192</v>
      </c>
      <c r="H15" s="204"/>
      <c r="I15" s="99">
        <f>I16</f>
        <v>112.22199999999999</v>
      </c>
      <c r="J15" s="99">
        <f t="shared" ref="J15:K16" si="1">J16</f>
        <v>0</v>
      </c>
      <c r="K15" s="99">
        <f t="shared" si="1"/>
        <v>0</v>
      </c>
    </row>
    <row r="16" spans="1:12" ht="68.25" customHeight="1" x14ac:dyDescent="0.25">
      <c r="A16" s="205" t="s">
        <v>98</v>
      </c>
      <c r="B16" s="203" t="s">
        <v>13</v>
      </c>
      <c r="C16" s="203" t="s">
        <v>24</v>
      </c>
      <c r="D16" s="203" t="s">
        <v>30</v>
      </c>
      <c r="E16" s="203" t="s">
        <v>20</v>
      </c>
      <c r="F16" s="203" t="s">
        <v>32</v>
      </c>
      <c r="G16" s="203" t="s">
        <v>192</v>
      </c>
      <c r="H16" s="204" t="s">
        <v>100</v>
      </c>
      <c r="I16" s="99">
        <f>I17</f>
        <v>112.22199999999999</v>
      </c>
      <c r="J16" s="99">
        <f t="shared" si="1"/>
        <v>0</v>
      </c>
      <c r="K16" s="99">
        <f t="shared" si="1"/>
        <v>0</v>
      </c>
    </row>
    <row r="17" spans="1:12" ht="34.5" customHeight="1" x14ac:dyDescent="0.25">
      <c r="A17" s="205" t="s">
        <v>99</v>
      </c>
      <c r="B17" s="203" t="s">
        <v>13</v>
      </c>
      <c r="C17" s="203" t="s">
        <v>24</v>
      </c>
      <c r="D17" s="203" t="s">
        <v>30</v>
      </c>
      <c r="E17" s="203" t="s">
        <v>20</v>
      </c>
      <c r="F17" s="203" t="s">
        <v>32</v>
      </c>
      <c r="G17" s="203" t="s">
        <v>192</v>
      </c>
      <c r="H17" s="204" t="s">
        <v>101</v>
      </c>
      <c r="I17" s="99">
        <f>'Прил 2'!J18</f>
        <v>112.22199999999999</v>
      </c>
      <c r="J17" s="99">
        <f>'Прил 2'!K18</f>
        <v>0</v>
      </c>
      <c r="K17" s="99">
        <f>'Прил 2'!L18</f>
        <v>0</v>
      </c>
    </row>
    <row r="18" spans="1:12" ht="47.25" x14ac:dyDescent="0.25">
      <c r="A18" s="73" t="s">
        <v>62</v>
      </c>
      <c r="B18" s="74" t="s">
        <v>13</v>
      </c>
      <c r="C18" s="74" t="s">
        <v>14</v>
      </c>
      <c r="D18" s="74"/>
      <c r="E18" s="74"/>
      <c r="F18" s="74"/>
      <c r="G18" s="74"/>
      <c r="H18" s="80"/>
      <c r="I18" s="98">
        <f>I19+I33</f>
        <v>734.14499999999998</v>
      </c>
      <c r="J18" s="98">
        <f>J19+J33</f>
        <v>480.4</v>
      </c>
      <c r="K18" s="98">
        <f>K19+K33</f>
        <v>480.4</v>
      </c>
    </row>
    <row r="19" spans="1:12" x14ac:dyDescent="0.25">
      <c r="A19" s="78" t="s">
        <v>133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66"/>
      <c r="I19" s="99">
        <f>I20</f>
        <v>733.745</v>
      </c>
      <c r="J19" s="99">
        <f>J20</f>
        <v>480</v>
      </c>
      <c r="K19" s="99">
        <f>K20</f>
        <v>480</v>
      </c>
      <c r="L19" s="17"/>
    </row>
    <row r="20" spans="1:12" ht="31.5" x14ac:dyDescent="0.25">
      <c r="A20" s="78" t="s">
        <v>134</v>
      </c>
      <c r="B20" s="65" t="s">
        <v>13</v>
      </c>
      <c r="C20" s="65" t="s">
        <v>14</v>
      </c>
      <c r="D20" s="65" t="s">
        <v>30</v>
      </c>
      <c r="E20" s="65" t="s">
        <v>21</v>
      </c>
      <c r="F20" s="74"/>
      <c r="G20" s="74"/>
      <c r="H20" s="80"/>
      <c r="I20" s="99">
        <f>I21+I24+I30</f>
        <v>733.745</v>
      </c>
      <c r="J20" s="99">
        <f t="shared" ref="J20:K20" si="2">J21+J24</f>
        <v>480</v>
      </c>
      <c r="K20" s="99">
        <f t="shared" si="2"/>
        <v>480</v>
      </c>
      <c r="L20" s="17"/>
    </row>
    <row r="21" spans="1:12" ht="33" customHeight="1" x14ac:dyDescent="0.25">
      <c r="A21" s="100" t="s">
        <v>34</v>
      </c>
      <c r="B21" s="65" t="s">
        <v>13</v>
      </c>
      <c r="C21" s="65" t="s">
        <v>14</v>
      </c>
      <c r="D21" s="65" t="s">
        <v>30</v>
      </c>
      <c r="E21" s="65" t="s">
        <v>21</v>
      </c>
      <c r="F21" s="65" t="s">
        <v>32</v>
      </c>
      <c r="G21" s="65" t="s">
        <v>35</v>
      </c>
      <c r="H21" s="80"/>
      <c r="I21" s="99">
        <f t="shared" ref="I21:K22" si="3">I22</f>
        <v>438.245</v>
      </c>
      <c r="J21" s="99">
        <f t="shared" si="3"/>
        <v>300</v>
      </c>
      <c r="K21" s="99">
        <f t="shared" si="3"/>
        <v>300</v>
      </c>
    </row>
    <row r="22" spans="1:12" ht="63" x14ac:dyDescent="0.25">
      <c r="A22" s="100" t="s">
        <v>98</v>
      </c>
      <c r="B22" s="65" t="s">
        <v>13</v>
      </c>
      <c r="C22" s="65" t="s">
        <v>14</v>
      </c>
      <c r="D22" s="65" t="s">
        <v>30</v>
      </c>
      <c r="E22" s="65" t="s">
        <v>21</v>
      </c>
      <c r="F22" s="65" t="s">
        <v>32</v>
      </c>
      <c r="G22" s="65" t="s">
        <v>35</v>
      </c>
      <c r="H22" s="66" t="s">
        <v>100</v>
      </c>
      <c r="I22" s="99">
        <f t="shared" si="3"/>
        <v>438.245</v>
      </c>
      <c r="J22" s="99">
        <f t="shared" si="3"/>
        <v>300</v>
      </c>
      <c r="K22" s="99">
        <f t="shared" si="3"/>
        <v>300</v>
      </c>
    </row>
    <row r="23" spans="1:12" ht="31.5" x14ac:dyDescent="0.25">
      <c r="A23" s="100" t="s">
        <v>99</v>
      </c>
      <c r="B23" s="65" t="s">
        <v>13</v>
      </c>
      <c r="C23" s="65" t="s">
        <v>14</v>
      </c>
      <c r="D23" s="65" t="s">
        <v>30</v>
      </c>
      <c r="E23" s="65" t="s">
        <v>21</v>
      </c>
      <c r="F23" s="65" t="s">
        <v>32</v>
      </c>
      <c r="G23" s="65" t="s">
        <v>35</v>
      </c>
      <c r="H23" s="66" t="s">
        <v>101</v>
      </c>
      <c r="I23" s="99">
        <f>'Прил 2'!J24</f>
        <v>438.245</v>
      </c>
      <c r="J23" s="99">
        <f>'Прил 2'!K24</f>
        <v>300</v>
      </c>
      <c r="K23" s="99">
        <f>'Прил 2'!L24</f>
        <v>300</v>
      </c>
    </row>
    <row r="24" spans="1:12" s="1" customFormat="1" x14ac:dyDescent="0.25">
      <c r="A24" s="70" t="s">
        <v>174</v>
      </c>
      <c r="B24" s="65" t="s">
        <v>13</v>
      </c>
      <c r="C24" s="65" t="s">
        <v>14</v>
      </c>
      <c r="D24" s="65" t="s">
        <v>30</v>
      </c>
      <c r="E24" s="65" t="s">
        <v>21</v>
      </c>
      <c r="F24" s="65" t="s">
        <v>32</v>
      </c>
      <c r="G24" s="65" t="s">
        <v>37</v>
      </c>
      <c r="H24" s="66"/>
      <c r="I24" s="99">
        <f>I25+I27</f>
        <v>185.5</v>
      </c>
      <c r="J24" s="99">
        <f>J25+J27</f>
        <v>180</v>
      </c>
      <c r="K24" s="99">
        <f>K25+K27</f>
        <v>180</v>
      </c>
      <c r="L24" s="19"/>
    </row>
    <row r="25" spans="1:12" s="6" customFormat="1" ht="31.5" x14ac:dyDescent="0.25">
      <c r="A25" s="70" t="s">
        <v>94</v>
      </c>
      <c r="B25" s="65" t="s">
        <v>13</v>
      </c>
      <c r="C25" s="65" t="s">
        <v>14</v>
      </c>
      <c r="D25" s="65" t="s">
        <v>30</v>
      </c>
      <c r="E25" s="65" t="s">
        <v>21</v>
      </c>
      <c r="F25" s="65" t="s">
        <v>32</v>
      </c>
      <c r="G25" s="65" t="s">
        <v>37</v>
      </c>
      <c r="H25" s="66" t="s">
        <v>96</v>
      </c>
      <c r="I25" s="23">
        <f t="shared" ref="I25:K25" si="4">I26</f>
        <v>152.5</v>
      </c>
      <c r="J25" s="23">
        <f t="shared" si="4"/>
        <v>150</v>
      </c>
      <c r="K25" s="23">
        <f t="shared" si="4"/>
        <v>150</v>
      </c>
      <c r="L25" s="14"/>
    </row>
    <row r="26" spans="1:12" s="6" customFormat="1" ht="31.5" x14ac:dyDescent="0.25">
      <c r="A26" s="70" t="s">
        <v>95</v>
      </c>
      <c r="B26" s="65" t="s">
        <v>13</v>
      </c>
      <c r="C26" s="65" t="s">
        <v>14</v>
      </c>
      <c r="D26" s="65" t="s">
        <v>30</v>
      </c>
      <c r="E26" s="65" t="s">
        <v>21</v>
      </c>
      <c r="F26" s="65" t="s">
        <v>32</v>
      </c>
      <c r="G26" s="65" t="s">
        <v>37</v>
      </c>
      <c r="H26" s="5" t="s">
        <v>97</v>
      </c>
      <c r="I26" s="101">
        <f>'Прил 2'!J27</f>
        <v>152.5</v>
      </c>
      <c r="J26" s="101">
        <f>'Прил 2'!K27</f>
        <v>150</v>
      </c>
      <c r="K26" s="101">
        <f>'Прил 2'!L27</f>
        <v>150</v>
      </c>
      <c r="L26" s="14"/>
    </row>
    <row r="27" spans="1:12" s="6" customFormat="1" x14ac:dyDescent="0.25">
      <c r="A27" s="69" t="s">
        <v>102</v>
      </c>
      <c r="B27" s="5" t="s">
        <v>13</v>
      </c>
      <c r="C27" s="5" t="s">
        <v>14</v>
      </c>
      <c r="D27" s="65" t="s">
        <v>105</v>
      </c>
      <c r="E27" s="65" t="s">
        <v>21</v>
      </c>
      <c r="F27" s="65" t="s">
        <v>32</v>
      </c>
      <c r="G27" s="65" t="s">
        <v>37</v>
      </c>
      <c r="H27" s="102" t="s">
        <v>103</v>
      </c>
      <c r="I27" s="101">
        <f>I29+I28</f>
        <v>33</v>
      </c>
      <c r="J27" s="101">
        <f>J29</f>
        <v>30</v>
      </c>
      <c r="K27" s="101">
        <f>K29</f>
        <v>30</v>
      </c>
      <c r="L27" s="14" t="s">
        <v>22</v>
      </c>
    </row>
    <row r="28" spans="1:12" s="6" customFormat="1" x14ac:dyDescent="0.25">
      <c r="A28" s="69" t="s">
        <v>228</v>
      </c>
      <c r="B28" s="5" t="s">
        <v>13</v>
      </c>
      <c r="C28" s="5" t="s">
        <v>14</v>
      </c>
      <c r="D28" s="65" t="s">
        <v>30</v>
      </c>
      <c r="E28" s="65" t="s">
        <v>21</v>
      </c>
      <c r="F28" s="65" t="s">
        <v>32</v>
      </c>
      <c r="G28" s="65" t="s">
        <v>37</v>
      </c>
      <c r="H28" s="102" t="s">
        <v>229</v>
      </c>
      <c r="I28" s="101">
        <f>'Прил 2'!J29</f>
        <v>3</v>
      </c>
      <c r="J28" s="101">
        <f>'Прил 2'!K29</f>
        <v>0</v>
      </c>
      <c r="K28" s="101">
        <f>'Прил 2'!L29</f>
        <v>0</v>
      </c>
      <c r="L28" s="14"/>
    </row>
    <row r="29" spans="1:12" s="6" customFormat="1" ht="18.75" customHeight="1" x14ac:dyDescent="0.25">
      <c r="A29" s="69" t="s">
        <v>104</v>
      </c>
      <c r="B29" s="5" t="s">
        <v>13</v>
      </c>
      <c r="C29" s="5" t="s">
        <v>14</v>
      </c>
      <c r="D29" s="5">
        <v>66</v>
      </c>
      <c r="E29" s="65" t="s">
        <v>21</v>
      </c>
      <c r="F29" s="65" t="s">
        <v>32</v>
      </c>
      <c r="G29" s="65" t="s">
        <v>37</v>
      </c>
      <c r="H29" s="102" t="s">
        <v>106</v>
      </c>
      <c r="I29" s="101">
        <f>'Прил 2'!J30</f>
        <v>30</v>
      </c>
      <c r="J29" s="101">
        <f>'Прил 2'!K30</f>
        <v>30</v>
      </c>
      <c r="K29" s="101">
        <f>'Прил 2'!L30</f>
        <v>30</v>
      </c>
      <c r="L29" s="14"/>
    </row>
    <row r="30" spans="1:12" s="6" customFormat="1" ht="51" customHeight="1" x14ac:dyDescent="0.25">
      <c r="A30" s="202" t="s">
        <v>191</v>
      </c>
      <c r="B30" s="206" t="s">
        <v>13</v>
      </c>
      <c r="C30" s="206" t="s">
        <v>14</v>
      </c>
      <c r="D30" s="204" t="s">
        <v>30</v>
      </c>
      <c r="E30" s="203" t="s">
        <v>21</v>
      </c>
      <c r="F30" s="203" t="s">
        <v>32</v>
      </c>
      <c r="G30" s="203" t="s">
        <v>192</v>
      </c>
      <c r="H30" s="207"/>
      <c r="I30" s="101">
        <f>I31</f>
        <v>110</v>
      </c>
      <c r="J30" s="101">
        <f t="shared" ref="J30:K31" si="5">J31</f>
        <v>0</v>
      </c>
      <c r="K30" s="101">
        <f t="shared" si="5"/>
        <v>0</v>
      </c>
      <c r="L30" s="14"/>
    </row>
    <row r="31" spans="1:12" s="6" customFormat="1" ht="66" customHeight="1" x14ac:dyDescent="0.25">
      <c r="A31" s="205" t="s">
        <v>98</v>
      </c>
      <c r="B31" s="206" t="s">
        <v>13</v>
      </c>
      <c r="C31" s="206" t="s">
        <v>14</v>
      </c>
      <c r="D31" s="204" t="s">
        <v>30</v>
      </c>
      <c r="E31" s="203" t="s">
        <v>21</v>
      </c>
      <c r="F31" s="203" t="s">
        <v>32</v>
      </c>
      <c r="G31" s="203" t="s">
        <v>192</v>
      </c>
      <c r="H31" s="207" t="s">
        <v>100</v>
      </c>
      <c r="I31" s="101">
        <f>I32</f>
        <v>110</v>
      </c>
      <c r="J31" s="101">
        <f t="shared" si="5"/>
        <v>0</v>
      </c>
      <c r="K31" s="101">
        <f t="shared" si="5"/>
        <v>0</v>
      </c>
      <c r="L31" s="14"/>
    </row>
    <row r="32" spans="1:12" s="6" customFormat="1" ht="36" customHeight="1" x14ac:dyDescent="0.25">
      <c r="A32" s="205" t="s">
        <v>99</v>
      </c>
      <c r="B32" s="206" t="s">
        <v>13</v>
      </c>
      <c r="C32" s="206" t="s">
        <v>14</v>
      </c>
      <c r="D32" s="204" t="s">
        <v>30</v>
      </c>
      <c r="E32" s="203" t="s">
        <v>21</v>
      </c>
      <c r="F32" s="203" t="s">
        <v>32</v>
      </c>
      <c r="G32" s="203" t="s">
        <v>192</v>
      </c>
      <c r="H32" s="207" t="s">
        <v>101</v>
      </c>
      <c r="I32" s="101">
        <f>'Прил 2'!J33</f>
        <v>110</v>
      </c>
      <c r="J32" s="101">
        <f>'Прил 2'!K33</f>
        <v>0</v>
      </c>
      <c r="K32" s="101">
        <f>'Прил 2'!L33</f>
        <v>0</v>
      </c>
      <c r="L32" s="14"/>
    </row>
    <row r="33" spans="1:12" s="2" customFormat="1" ht="47.25" x14ac:dyDescent="0.25">
      <c r="A33" s="78" t="s">
        <v>162</v>
      </c>
      <c r="B33" s="5" t="s">
        <v>13</v>
      </c>
      <c r="C33" s="5" t="s">
        <v>14</v>
      </c>
      <c r="D33" s="66">
        <v>89</v>
      </c>
      <c r="E33" s="65"/>
      <c r="F33" s="65"/>
      <c r="G33" s="65"/>
      <c r="H33" s="103"/>
      <c r="I33" s="101">
        <f>I34</f>
        <v>0.4</v>
      </c>
      <c r="J33" s="101">
        <f t="shared" ref="J33:K36" si="6">J34</f>
        <v>0.4</v>
      </c>
      <c r="K33" s="101">
        <f t="shared" si="6"/>
        <v>0.4</v>
      </c>
      <c r="L33" s="19"/>
    </row>
    <row r="34" spans="1:12" s="2" customFormat="1" ht="55.5" customHeight="1" x14ac:dyDescent="0.25">
      <c r="A34" s="78" t="s">
        <v>163</v>
      </c>
      <c r="B34" s="5" t="s">
        <v>13</v>
      </c>
      <c r="C34" s="5" t="s">
        <v>14</v>
      </c>
      <c r="D34" s="66">
        <v>89</v>
      </c>
      <c r="E34" s="65" t="s">
        <v>20</v>
      </c>
      <c r="F34" s="65"/>
      <c r="G34" s="65"/>
      <c r="H34" s="103"/>
      <c r="I34" s="23">
        <f>I35</f>
        <v>0.4</v>
      </c>
      <c r="J34" s="23">
        <f t="shared" si="6"/>
        <v>0.4</v>
      </c>
      <c r="K34" s="23">
        <f t="shared" si="6"/>
        <v>0.4</v>
      </c>
      <c r="L34" s="19"/>
    </row>
    <row r="35" spans="1:12" ht="94.5" x14ac:dyDescent="0.25">
      <c r="A35" s="104" t="s">
        <v>132</v>
      </c>
      <c r="B35" s="5" t="s">
        <v>13</v>
      </c>
      <c r="C35" s="5" t="s">
        <v>14</v>
      </c>
      <c r="D35" s="66">
        <v>89</v>
      </c>
      <c r="E35" s="65" t="s">
        <v>20</v>
      </c>
      <c r="F35" s="65" t="s">
        <v>32</v>
      </c>
      <c r="G35" s="65" t="s">
        <v>39</v>
      </c>
      <c r="H35" s="103"/>
      <c r="I35" s="23">
        <f>I36</f>
        <v>0.4</v>
      </c>
      <c r="J35" s="23">
        <f t="shared" si="6"/>
        <v>0.4</v>
      </c>
      <c r="K35" s="23">
        <f t="shared" si="6"/>
        <v>0.4</v>
      </c>
    </row>
    <row r="36" spans="1:12" ht="31.5" x14ac:dyDescent="0.25">
      <c r="A36" s="70" t="s">
        <v>94</v>
      </c>
      <c r="B36" s="5" t="s">
        <v>13</v>
      </c>
      <c r="C36" s="5" t="s">
        <v>14</v>
      </c>
      <c r="D36" s="66" t="s">
        <v>44</v>
      </c>
      <c r="E36" s="5" t="s">
        <v>20</v>
      </c>
      <c r="F36" s="65" t="s">
        <v>32</v>
      </c>
      <c r="G36" s="65" t="s">
        <v>39</v>
      </c>
      <c r="H36" s="103" t="s">
        <v>96</v>
      </c>
      <c r="I36" s="23">
        <f>I37</f>
        <v>0.4</v>
      </c>
      <c r="J36" s="23">
        <f t="shared" si="6"/>
        <v>0.4</v>
      </c>
      <c r="K36" s="23">
        <f t="shared" si="6"/>
        <v>0.4</v>
      </c>
    </row>
    <row r="37" spans="1:12" ht="31.5" x14ac:dyDescent="0.25">
      <c r="A37" s="70" t="s">
        <v>95</v>
      </c>
      <c r="B37" s="5" t="s">
        <v>13</v>
      </c>
      <c r="C37" s="5" t="s">
        <v>14</v>
      </c>
      <c r="D37" s="66" t="s">
        <v>44</v>
      </c>
      <c r="E37" s="65" t="s">
        <v>20</v>
      </c>
      <c r="F37" s="65" t="s">
        <v>32</v>
      </c>
      <c r="G37" s="65" t="s">
        <v>39</v>
      </c>
      <c r="H37" s="103" t="s">
        <v>97</v>
      </c>
      <c r="I37" s="23">
        <f>'Прил 2'!J38</f>
        <v>0.4</v>
      </c>
      <c r="J37" s="23">
        <f>'Прил 2'!K38</f>
        <v>0.4</v>
      </c>
      <c r="K37" s="23">
        <f>'Прил 2'!L38</f>
        <v>0.4</v>
      </c>
    </row>
    <row r="38" spans="1:12" x14ac:dyDescent="0.25">
      <c r="A38" s="85" t="s">
        <v>40</v>
      </c>
      <c r="B38" s="88" t="s">
        <v>13</v>
      </c>
      <c r="C38" s="88" t="s">
        <v>41</v>
      </c>
      <c r="D38" s="88"/>
      <c r="E38" s="75"/>
      <c r="F38" s="75"/>
      <c r="G38" s="89"/>
      <c r="H38" s="89"/>
      <c r="I38" s="105">
        <f>I39</f>
        <v>5</v>
      </c>
      <c r="J38" s="105">
        <f t="shared" ref="J38:K42" si="7">J39</f>
        <v>5</v>
      </c>
      <c r="K38" s="105">
        <f t="shared" si="7"/>
        <v>5</v>
      </c>
    </row>
    <row r="39" spans="1:12" ht="47.25" x14ac:dyDescent="0.25">
      <c r="A39" s="78" t="s">
        <v>162</v>
      </c>
      <c r="B39" s="65" t="s">
        <v>13</v>
      </c>
      <c r="C39" s="65" t="s">
        <v>41</v>
      </c>
      <c r="D39" s="66">
        <v>89</v>
      </c>
      <c r="E39" s="65"/>
      <c r="F39" s="65"/>
      <c r="G39" s="90"/>
      <c r="H39" s="90"/>
      <c r="I39" s="23">
        <f>I40</f>
        <v>5</v>
      </c>
      <c r="J39" s="23">
        <f t="shared" si="7"/>
        <v>5</v>
      </c>
      <c r="K39" s="23">
        <f t="shared" si="7"/>
        <v>5</v>
      </c>
      <c r="L39" s="19"/>
    </row>
    <row r="40" spans="1:12" s="6" customFormat="1" ht="51" customHeight="1" x14ac:dyDescent="0.25">
      <c r="A40" s="78" t="s">
        <v>163</v>
      </c>
      <c r="B40" s="65" t="s">
        <v>13</v>
      </c>
      <c r="C40" s="65" t="s">
        <v>41</v>
      </c>
      <c r="D40" s="66">
        <v>89</v>
      </c>
      <c r="E40" s="65" t="s">
        <v>20</v>
      </c>
      <c r="F40" s="65"/>
      <c r="G40" s="90"/>
      <c r="H40" s="90"/>
      <c r="I40" s="23">
        <f>I41</f>
        <v>5</v>
      </c>
      <c r="J40" s="23">
        <f t="shared" si="7"/>
        <v>5</v>
      </c>
      <c r="K40" s="23">
        <f t="shared" si="7"/>
        <v>5</v>
      </c>
      <c r="L40" s="19"/>
    </row>
    <row r="41" spans="1:12" s="6" customFormat="1" ht="36" customHeight="1" x14ac:dyDescent="0.25">
      <c r="A41" s="70" t="s">
        <v>164</v>
      </c>
      <c r="B41" s="65" t="s">
        <v>13</v>
      </c>
      <c r="C41" s="65" t="s">
        <v>41</v>
      </c>
      <c r="D41" s="66">
        <v>89</v>
      </c>
      <c r="E41" s="65" t="s">
        <v>20</v>
      </c>
      <c r="F41" s="65" t="s">
        <v>32</v>
      </c>
      <c r="G41" s="65" t="s">
        <v>42</v>
      </c>
      <c r="H41" s="90"/>
      <c r="I41" s="23">
        <f>I42</f>
        <v>5</v>
      </c>
      <c r="J41" s="23">
        <f t="shared" si="7"/>
        <v>5</v>
      </c>
      <c r="K41" s="23">
        <f t="shared" si="7"/>
        <v>5</v>
      </c>
      <c r="L41" s="14"/>
    </row>
    <row r="42" spans="1:12" s="20" customFormat="1" x14ac:dyDescent="0.25">
      <c r="A42" s="69" t="s">
        <v>102</v>
      </c>
      <c r="B42" s="65" t="s">
        <v>13</v>
      </c>
      <c r="C42" s="65" t="s">
        <v>41</v>
      </c>
      <c r="D42" s="66">
        <v>89</v>
      </c>
      <c r="E42" s="65" t="s">
        <v>20</v>
      </c>
      <c r="F42" s="65" t="s">
        <v>32</v>
      </c>
      <c r="G42" s="65" t="s">
        <v>42</v>
      </c>
      <c r="H42" s="90" t="s">
        <v>103</v>
      </c>
      <c r="I42" s="23">
        <f>I43</f>
        <v>5</v>
      </c>
      <c r="J42" s="23">
        <f t="shared" si="7"/>
        <v>5</v>
      </c>
      <c r="K42" s="23">
        <f t="shared" si="7"/>
        <v>5</v>
      </c>
      <c r="L42" s="14"/>
    </row>
    <row r="43" spans="1:12" s="6" customFormat="1" x14ac:dyDescent="0.25">
      <c r="A43" s="70" t="s">
        <v>43</v>
      </c>
      <c r="B43" s="65" t="s">
        <v>13</v>
      </c>
      <c r="C43" s="65" t="s">
        <v>41</v>
      </c>
      <c r="D43" s="65" t="s">
        <v>44</v>
      </c>
      <c r="E43" s="65" t="s">
        <v>20</v>
      </c>
      <c r="F43" s="65" t="s">
        <v>32</v>
      </c>
      <c r="G43" s="65" t="s">
        <v>42</v>
      </c>
      <c r="H43" s="90" t="s">
        <v>45</v>
      </c>
      <c r="I43" s="23">
        <f>'Прил 2'!J44</f>
        <v>5</v>
      </c>
      <c r="J43" s="23">
        <f>'Прил 2'!K44</f>
        <v>5</v>
      </c>
      <c r="K43" s="23">
        <f>'Прил 2'!L44</f>
        <v>5</v>
      </c>
      <c r="L43" s="14"/>
    </row>
    <row r="44" spans="1:12" s="6" customFormat="1" x14ac:dyDescent="0.25">
      <c r="A44" s="70" t="s">
        <v>193</v>
      </c>
      <c r="B44" s="208" t="s">
        <v>13</v>
      </c>
      <c r="C44" s="88" t="s">
        <v>28</v>
      </c>
      <c r="D44" s="90"/>
      <c r="E44" s="65"/>
      <c r="F44" s="65"/>
      <c r="G44" s="65"/>
      <c r="H44" s="84"/>
      <c r="I44" s="105">
        <f>I49+I45</f>
        <v>2.5</v>
      </c>
      <c r="J44" s="105">
        <f t="shared" ref="J44:K44" si="8">J49+J45</f>
        <v>2</v>
      </c>
      <c r="K44" s="105">
        <f t="shared" si="8"/>
        <v>0</v>
      </c>
      <c r="L44" s="14"/>
    </row>
    <row r="45" spans="1:12" s="6" customFormat="1" ht="47.25" x14ac:dyDescent="0.25">
      <c r="A45" s="70" t="s">
        <v>207</v>
      </c>
      <c r="B45" s="65" t="s">
        <v>13</v>
      </c>
      <c r="C45" s="65" t="s">
        <v>28</v>
      </c>
      <c r="D45" s="90" t="s">
        <v>41</v>
      </c>
      <c r="E45" s="65"/>
      <c r="F45" s="65"/>
      <c r="G45" s="65"/>
      <c r="H45" s="84"/>
      <c r="I45" s="23">
        <f>I46</f>
        <v>2</v>
      </c>
      <c r="J45" s="23">
        <f t="shared" ref="J45:K47" si="9">J46</f>
        <v>2</v>
      </c>
      <c r="K45" s="23">
        <f t="shared" si="9"/>
        <v>0</v>
      </c>
      <c r="L45" s="14"/>
    </row>
    <row r="46" spans="1:12" s="6" customFormat="1" x14ac:dyDescent="0.25">
      <c r="A46" s="70" t="s">
        <v>205</v>
      </c>
      <c r="B46" s="65" t="s">
        <v>13</v>
      </c>
      <c r="C46" s="65" t="s">
        <v>28</v>
      </c>
      <c r="D46" s="90" t="s">
        <v>41</v>
      </c>
      <c r="E46" s="65" t="s">
        <v>169</v>
      </c>
      <c r="F46" s="65" t="s">
        <v>32</v>
      </c>
      <c r="G46" s="65" t="s">
        <v>206</v>
      </c>
      <c r="H46" s="84"/>
      <c r="I46" s="23">
        <f>I47</f>
        <v>2</v>
      </c>
      <c r="J46" s="23">
        <f t="shared" si="9"/>
        <v>2</v>
      </c>
      <c r="K46" s="23">
        <f t="shared" si="9"/>
        <v>0</v>
      </c>
      <c r="L46" s="14"/>
    </row>
    <row r="47" spans="1:12" s="6" customFormat="1" ht="31.5" x14ac:dyDescent="0.25">
      <c r="A47" s="70" t="s">
        <v>94</v>
      </c>
      <c r="B47" s="65" t="s">
        <v>13</v>
      </c>
      <c r="C47" s="65" t="s">
        <v>28</v>
      </c>
      <c r="D47" s="90" t="s">
        <v>41</v>
      </c>
      <c r="E47" s="65" t="s">
        <v>169</v>
      </c>
      <c r="F47" s="65" t="s">
        <v>32</v>
      </c>
      <c r="G47" s="65" t="s">
        <v>206</v>
      </c>
      <c r="H47" s="84" t="s">
        <v>96</v>
      </c>
      <c r="I47" s="23">
        <f>I48</f>
        <v>2</v>
      </c>
      <c r="J47" s="23">
        <f t="shared" si="9"/>
        <v>2</v>
      </c>
      <c r="K47" s="23">
        <f t="shared" si="9"/>
        <v>0</v>
      </c>
      <c r="L47" s="14"/>
    </row>
    <row r="48" spans="1:12" s="6" customFormat="1" ht="31.5" x14ac:dyDescent="0.25">
      <c r="A48" s="70" t="s">
        <v>95</v>
      </c>
      <c r="B48" s="65" t="s">
        <v>13</v>
      </c>
      <c r="C48" s="65" t="s">
        <v>28</v>
      </c>
      <c r="D48" s="90" t="s">
        <v>41</v>
      </c>
      <c r="E48" s="65" t="s">
        <v>169</v>
      </c>
      <c r="F48" s="65" t="s">
        <v>32</v>
      </c>
      <c r="G48" s="65" t="s">
        <v>206</v>
      </c>
      <c r="H48" s="84" t="s">
        <v>97</v>
      </c>
      <c r="I48" s="23">
        <f>'Прил 2'!J49</f>
        <v>2</v>
      </c>
      <c r="J48" s="23">
        <f>'Прил 2'!K49</f>
        <v>2</v>
      </c>
      <c r="K48" s="23">
        <f>'Прил 2'!L49</f>
        <v>0</v>
      </c>
      <c r="L48" s="14"/>
    </row>
    <row r="49" spans="1:12" s="6" customFormat="1" ht="47.25" x14ac:dyDescent="0.25">
      <c r="A49" s="70" t="s">
        <v>201</v>
      </c>
      <c r="B49" s="5" t="s">
        <v>13</v>
      </c>
      <c r="C49" s="5" t="s">
        <v>28</v>
      </c>
      <c r="D49" s="5" t="s">
        <v>198</v>
      </c>
      <c r="E49" s="65"/>
      <c r="F49" s="65"/>
      <c r="G49" s="65"/>
      <c r="H49" s="84"/>
      <c r="I49" s="23">
        <f>I50</f>
        <v>0.5</v>
      </c>
      <c r="J49" s="23">
        <f t="shared" ref="J49:K51" si="10">J50</f>
        <v>0</v>
      </c>
      <c r="K49" s="23">
        <f t="shared" si="10"/>
        <v>0</v>
      </c>
      <c r="L49" s="14"/>
    </row>
    <row r="50" spans="1:12" s="6" customFormat="1" ht="31.5" x14ac:dyDescent="0.25">
      <c r="A50" s="70" t="s">
        <v>199</v>
      </c>
      <c r="B50" s="5" t="s">
        <v>13</v>
      </c>
      <c r="C50" s="5" t="s">
        <v>28</v>
      </c>
      <c r="D50" s="5" t="s">
        <v>198</v>
      </c>
      <c r="E50" s="65" t="s">
        <v>169</v>
      </c>
      <c r="F50" s="65" t="s">
        <v>169</v>
      </c>
      <c r="G50" s="65" t="s">
        <v>200</v>
      </c>
      <c r="H50" s="84"/>
      <c r="I50" s="23">
        <f>I51</f>
        <v>0.5</v>
      </c>
      <c r="J50" s="23">
        <f t="shared" si="10"/>
        <v>0</v>
      </c>
      <c r="K50" s="23">
        <f t="shared" si="10"/>
        <v>0</v>
      </c>
      <c r="L50" s="14"/>
    </row>
    <row r="51" spans="1:12" s="6" customFormat="1" ht="31.5" x14ac:dyDescent="0.25">
      <c r="A51" s="70" t="s">
        <v>94</v>
      </c>
      <c r="B51" s="5" t="s">
        <v>13</v>
      </c>
      <c r="C51" s="5" t="s">
        <v>28</v>
      </c>
      <c r="D51" s="5" t="s">
        <v>198</v>
      </c>
      <c r="E51" s="5" t="s">
        <v>169</v>
      </c>
      <c r="F51" s="5" t="s">
        <v>32</v>
      </c>
      <c r="G51" s="5" t="s">
        <v>200</v>
      </c>
      <c r="H51" s="5" t="s">
        <v>96</v>
      </c>
      <c r="I51" s="23">
        <f>I52</f>
        <v>0.5</v>
      </c>
      <c r="J51" s="23">
        <f t="shared" si="10"/>
        <v>0</v>
      </c>
      <c r="K51" s="23">
        <f t="shared" si="10"/>
        <v>0</v>
      </c>
      <c r="L51" s="14"/>
    </row>
    <row r="52" spans="1:12" s="6" customFormat="1" ht="31.5" x14ac:dyDescent="0.25">
      <c r="A52" s="70" t="s">
        <v>95</v>
      </c>
      <c r="B52" s="5" t="s">
        <v>13</v>
      </c>
      <c r="C52" s="5" t="s">
        <v>28</v>
      </c>
      <c r="D52" s="5" t="s">
        <v>198</v>
      </c>
      <c r="E52" s="5" t="s">
        <v>169</v>
      </c>
      <c r="F52" s="5" t="s">
        <v>32</v>
      </c>
      <c r="G52" s="5" t="s">
        <v>200</v>
      </c>
      <c r="H52" s="5" t="s">
        <v>97</v>
      </c>
      <c r="I52" s="23">
        <f>'Прил 2'!J53</f>
        <v>0.5</v>
      </c>
      <c r="J52" s="23">
        <f>'Прил 2'!K53</f>
        <v>0</v>
      </c>
      <c r="K52" s="23">
        <f>'Прил 2'!L53</f>
        <v>0</v>
      </c>
      <c r="L52" s="14"/>
    </row>
    <row r="53" spans="1:12" ht="24" customHeight="1" x14ac:dyDescent="0.25">
      <c r="A53" s="85" t="s">
        <v>46</v>
      </c>
      <c r="B53" s="88" t="s">
        <v>24</v>
      </c>
      <c r="C53" s="88"/>
      <c r="D53" s="89"/>
      <c r="E53" s="88"/>
      <c r="F53" s="88"/>
      <c r="G53" s="88"/>
      <c r="H53" s="87"/>
      <c r="I53" s="77">
        <f>I54</f>
        <v>132.1</v>
      </c>
      <c r="J53" s="77">
        <f t="shared" ref="J53:K56" si="11">J54</f>
        <v>145.69999999999999</v>
      </c>
      <c r="K53" s="77">
        <f t="shared" si="11"/>
        <v>159.80000000000001</v>
      </c>
    </row>
    <row r="54" spans="1:12" ht="24" customHeight="1" x14ac:dyDescent="0.25">
      <c r="A54" s="73" t="s">
        <v>47</v>
      </c>
      <c r="B54" s="107" t="s">
        <v>24</v>
      </c>
      <c r="C54" s="107" t="s">
        <v>25</v>
      </c>
      <c r="D54" s="80"/>
      <c r="E54" s="74"/>
      <c r="F54" s="74"/>
      <c r="G54" s="74"/>
      <c r="H54" s="81"/>
      <c r="I54" s="77">
        <f>I55</f>
        <v>132.1</v>
      </c>
      <c r="J54" s="77">
        <f t="shared" si="11"/>
        <v>145.69999999999999</v>
      </c>
      <c r="K54" s="77">
        <f t="shared" si="11"/>
        <v>159.80000000000001</v>
      </c>
    </row>
    <row r="55" spans="1:12" ht="30.75" customHeight="1" x14ac:dyDescent="0.25">
      <c r="A55" s="78" t="s">
        <v>162</v>
      </c>
      <c r="B55" s="102" t="s">
        <v>24</v>
      </c>
      <c r="C55" s="102" t="s">
        <v>25</v>
      </c>
      <c r="D55" s="5">
        <v>89</v>
      </c>
      <c r="E55" s="5"/>
      <c r="F55" s="5"/>
      <c r="G55" s="5"/>
      <c r="H55" s="64"/>
      <c r="I55" s="25">
        <f>I56</f>
        <v>132.1</v>
      </c>
      <c r="J55" s="25">
        <f t="shared" si="11"/>
        <v>145.69999999999999</v>
      </c>
      <c r="K55" s="25">
        <f t="shared" si="11"/>
        <v>159.80000000000001</v>
      </c>
      <c r="L55" s="19"/>
    </row>
    <row r="56" spans="1:12" ht="49.5" customHeight="1" x14ac:dyDescent="0.25">
      <c r="A56" s="78" t="s">
        <v>163</v>
      </c>
      <c r="B56" s="102" t="s">
        <v>24</v>
      </c>
      <c r="C56" s="102" t="s">
        <v>25</v>
      </c>
      <c r="D56" s="5">
        <v>89</v>
      </c>
      <c r="E56" s="5">
        <v>1</v>
      </c>
      <c r="F56" s="5"/>
      <c r="G56" s="5"/>
      <c r="H56" s="64"/>
      <c r="I56" s="25">
        <f>I57</f>
        <v>132.1</v>
      </c>
      <c r="J56" s="25">
        <f t="shared" si="11"/>
        <v>145.69999999999999</v>
      </c>
      <c r="K56" s="25">
        <f t="shared" si="11"/>
        <v>159.80000000000001</v>
      </c>
      <c r="L56" s="19"/>
    </row>
    <row r="57" spans="1:12" ht="51" customHeight="1" x14ac:dyDescent="0.25">
      <c r="A57" s="108" t="s">
        <v>225</v>
      </c>
      <c r="B57" s="102" t="s">
        <v>24</v>
      </c>
      <c r="C57" s="102" t="s">
        <v>25</v>
      </c>
      <c r="D57" s="109">
        <v>89</v>
      </c>
      <c r="E57" s="5">
        <v>1</v>
      </c>
      <c r="F57" s="5" t="s">
        <v>32</v>
      </c>
      <c r="G57" s="5">
        <v>51180</v>
      </c>
      <c r="H57" s="64"/>
      <c r="I57" s="25">
        <f>I58+I60</f>
        <v>132.1</v>
      </c>
      <c r="J57" s="25">
        <f>J58+J60</f>
        <v>145.69999999999999</v>
      </c>
      <c r="K57" s="25">
        <f>K58+K60</f>
        <v>159.80000000000001</v>
      </c>
    </row>
    <row r="58" spans="1:12" ht="67.5" customHeight="1" x14ac:dyDescent="0.25">
      <c r="A58" s="100" t="s">
        <v>98</v>
      </c>
      <c r="B58" s="102" t="s">
        <v>24</v>
      </c>
      <c r="C58" s="102" t="s">
        <v>25</v>
      </c>
      <c r="D58" s="109">
        <v>89</v>
      </c>
      <c r="E58" s="5">
        <v>1</v>
      </c>
      <c r="F58" s="5" t="s">
        <v>32</v>
      </c>
      <c r="G58" s="5" t="s">
        <v>48</v>
      </c>
      <c r="H58" s="64" t="s">
        <v>100</v>
      </c>
      <c r="I58" s="25">
        <f>I59</f>
        <v>121.2</v>
      </c>
      <c r="J58" s="25">
        <f>J59</f>
        <v>128</v>
      </c>
      <c r="K58" s="25">
        <f>K59</f>
        <v>137</v>
      </c>
    </row>
    <row r="59" spans="1:12" ht="36.75" customHeight="1" x14ac:dyDescent="0.25">
      <c r="A59" s="100" t="s">
        <v>99</v>
      </c>
      <c r="B59" s="102" t="s">
        <v>24</v>
      </c>
      <c r="C59" s="102" t="s">
        <v>25</v>
      </c>
      <c r="D59" s="109">
        <v>89</v>
      </c>
      <c r="E59" s="5">
        <v>1</v>
      </c>
      <c r="F59" s="5" t="s">
        <v>32</v>
      </c>
      <c r="G59" s="5" t="s">
        <v>48</v>
      </c>
      <c r="H59" s="64" t="s">
        <v>101</v>
      </c>
      <c r="I59" s="25">
        <f>'Прил 2'!J60</f>
        <v>121.2</v>
      </c>
      <c r="J59" s="25">
        <f>'Прил 2'!K60</f>
        <v>128</v>
      </c>
      <c r="K59" s="25">
        <f>'Прил 2'!L60</f>
        <v>137</v>
      </c>
    </row>
    <row r="60" spans="1:12" ht="33.75" customHeight="1" x14ac:dyDescent="0.25">
      <c r="A60" s="70" t="s">
        <v>94</v>
      </c>
      <c r="B60" s="102" t="s">
        <v>24</v>
      </c>
      <c r="C60" s="102" t="s">
        <v>25</v>
      </c>
      <c r="D60" s="109">
        <v>89</v>
      </c>
      <c r="E60" s="5">
        <v>1</v>
      </c>
      <c r="F60" s="5" t="s">
        <v>32</v>
      </c>
      <c r="G60" s="5">
        <v>51180</v>
      </c>
      <c r="H60" s="64" t="s">
        <v>96</v>
      </c>
      <c r="I60" s="25">
        <f t="shared" ref="I60:K60" si="12">I61</f>
        <v>10.9</v>
      </c>
      <c r="J60" s="25">
        <f t="shared" si="12"/>
        <v>17.7</v>
      </c>
      <c r="K60" s="25">
        <f t="shared" si="12"/>
        <v>22.8</v>
      </c>
    </row>
    <row r="61" spans="1:12" ht="30.75" customHeight="1" x14ac:dyDescent="0.25">
      <c r="A61" s="70" t="s">
        <v>95</v>
      </c>
      <c r="B61" s="102" t="s">
        <v>24</v>
      </c>
      <c r="C61" s="102" t="s">
        <v>25</v>
      </c>
      <c r="D61" s="109">
        <v>89</v>
      </c>
      <c r="E61" s="5">
        <v>1</v>
      </c>
      <c r="F61" s="5" t="s">
        <v>32</v>
      </c>
      <c r="G61" s="5">
        <v>51180</v>
      </c>
      <c r="H61" s="64" t="s">
        <v>97</v>
      </c>
      <c r="I61" s="25">
        <f>'Прил 2'!J62</f>
        <v>10.9</v>
      </c>
      <c r="J61" s="25">
        <f>'Прил 2'!K62</f>
        <v>17.7</v>
      </c>
      <c r="K61" s="25">
        <f>'Прил 2'!L62</f>
        <v>22.8</v>
      </c>
    </row>
    <row r="62" spans="1:12" x14ac:dyDescent="0.25">
      <c r="A62" s="73" t="s">
        <v>49</v>
      </c>
      <c r="B62" s="107" t="s">
        <v>14</v>
      </c>
      <c r="C62" s="107"/>
      <c r="D62" s="74"/>
      <c r="E62" s="74"/>
      <c r="F62" s="74"/>
      <c r="G62" s="74"/>
      <c r="H62" s="74"/>
      <c r="I62" s="77">
        <f>I63+I77</f>
        <v>1014.70254</v>
      </c>
      <c r="J62" s="77">
        <f t="shared" ref="J62:K62" si="13">J63</f>
        <v>346</v>
      </c>
      <c r="K62" s="77">
        <f t="shared" si="13"/>
        <v>356.4</v>
      </c>
    </row>
    <row r="63" spans="1:12" x14ac:dyDescent="0.25">
      <c r="A63" s="73" t="s">
        <v>50</v>
      </c>
      <c r="B63" s="74" t="s">
        <v>14</v>
      </c>
      <c r="C63" s="74" t="s">
        <v>26</v>
      </c>
      <c r="D63" s="110"/>
      <c r="E63" s="110"/>
      <c r="F63" s="110"/>
      <c r="G63" s="110"/>
      <c r="H63" s="74"/>
      <c r="I63" s="77">
        <f>I64+I68+I72</f>
        <v>414.70254</v>
      </c>
      <c r="J63" s="77">
        <f t="shared" ref="J63:K63" si="14">J64+J68</f>
        <v>346</v>
      </c>
      <c r="K63" s="77">
        <f t="shared" si="14"/>
        <v>356.4</v>
      </c>
    </row>
    <row r="64" spans="1:12" ht="47.25" x14ac:dyDescent="0.25">
      <c r="A64" s="112" t="s">
        <v>197</v>
      </c>
      <c r="B64" s="65" t="s">
        <v>14</v>
      </c>
      <c r="C64" s="65" t="s">
        <v>26</v>
      </c>
      <c r="D64" s="65" t="s">
        <v>28</v>
      </c>
      <c r="E64" s="65"/>
      <c r="F64" s="65"/>
      <c r="G64" s="65"/>
      <c r="H64" s="5"/>
      <c r="I64" s="25">
        <f>I65</f>
        <v>338.10253999999998</v>
      </c>
      <c r="J64" s="25">
        <f t="shared" ref="I64:K66" si="15">J65</f>
        <v>317.44</v>
      </c>
      <c r="K64" s="25">
        <f t="shared" si="15"/>
        <v>356.4</v>
      </c>
      <c r="L64" s="21"/>
    </row>
    <row r="65" spans="1:12" ht="179.25" customHeight="1" x14ac:dyDescent="0.25">
      <c r="A65" s="133" t="s">
        <v>224</v>
      </c>
      <c r="B65" s="65" t="s">
        <v>14</v>
      </c>
      <c r="C65" s="65" t="s">
        <v>26</v>
      </c>
      <c r="D65" s="65" t="s">
        <v>28</v>
      </c>
      <c r="E65" s="65" t="s">
        <v>169</v>
      </c>
      <c r="F65" s="65" t="s">
        <v>13</v>
      </c>
      <c r="G65" s="65" t="s">
        <v>51</v>
      </c>
      <c r="H65" s="5"/>
      <c r="I65" s="25">
        <f t="shared" si="15"/>
        <v>338.10253999999998</v>
      </c>
      <c r="J65" s="25">
        <f t="shared" si="15"/>
        <v>317.44</v>
      </c>
      <c r="K65" s="25">
        <f t="shared" si="15"/>
        <v>356.4</v>
      </c>
      <c r="L65" s="21"/>
    </row>
    <row r="66" spans="1:12" ht="31.5" x14ac:dyDescent="0.25">
      <c r="A66" s="70" t="s">
        <v>94</v>
      </c>
      <c r="B66" s="65" t="s">
        <v>14</v>
      </c>
      <c r="C66" s="65" t="s">
        <v>26</v>
      </c>
      <c r="D66" s="65" t="s">
        <v>28</v>
      </c>
      <c r="E66" s="65" t="s">
        <v>169</v>
      </c>
      <c r="F66" s="65" t="s">
        <v>13</v>
      </c>
      <c r="G66" s="65" t="s">
        <v>51</v>
      </c>
      <c r="H66" s="5" t="s">
        <v>96</v>
      </c>
      <c r="I66" s="25">
        <f t="shared" si="15"/>
        <v>338.10253999999998</v>
      </c>
      <c r="J66" s="25">
        <f t="shared" si="15"/>
        <v>317.44</v>
      </c>
      <c r="K66" s="25">
        <f t="shared" si="15"/>
        <v>356.4</v>
      </c>
    </row>
    <row r="67" spans="1:12" ht="31.5" x14ac:dyDescent="0.25">
      <c r="A67" s="70" t="s">
        <v>95</v>
      </c>
      <c r="B67" s="65" t="s">
        <v>14</v>
      </c>
      <c r="C67" s="65" t="s">
        <v>26</v>
      </c>
      <c r="D67" s="65" t="s">
        <v>28</v>
      </c>
      <c r="E67" s="65" t="s">
        <v>169</v>
      </c>
      <c r="F67" s="65" t="s">
        <v>13</v>
      </c>
      <c r="G67" s="65" t="s">
        <v>51</v>
      </c>
      <c r="H67" s="5" t="s">
        <v>97</v>
      </c>
      <c r="I67" s="25">
        <f>'Прил 2'!J68</f>
        <v>338.10253999999998</v>
      </c>
      <c r="J67" s="25">
        <f>'Прил 2'!K68</f>
        <v>317.44</v>
      </c>
      <c r="K67" s="25">
        <f>'Прил 2'!L68</f>
        <v>356.4</v>
      </c>
    </row>
    <row r="68" spans="1:12" ht="47.25" x14ac:dyDescent="0.25">
      <c r="A68" s="106" t="s">
        <v>204</v>
      </c>
      <c r="B68" s="5" t="s">
        <v>14</v>
      </c>
      <c r="C68" s="5" t="s">
        <v>26</v>
      </c>
      <c r="D68" s="5" t="s">
        <v>203</v>
      </c>
      <c r="E68" s="5"/>
      <c r="F68" s="5"/>
      <c r="G68" s="5"/>
      <c r="H68" s="5"/>
      <c r="I68" s="25">
        <f>I69</f>
        <v>34.799999999999997</v>
      </c>
      <c r="J68" s="25">
        <f t="shared" ref="J68:K70" si="16">J69</f>
        <v>28.56</v>
      </c>
      <c r="K68" s="25">
        <f t="shared" si="16"/>
        <v>0</v>
      </c>
    </row>
    <row r="69" spans="1:12" ht="179.25" customHeight="1" x14ac:dyDescent="0.25">
      <c r="A69" s="133" t="s">
        <v>224</v>
      </c>
      <c r="B69" s="65" t="s">
        <v>14</v>
      </c>
      <c r="C69" s="65" t="s">
        <v>26</v>
      </c>
      <c r="D69" s="65" t="s">
        <v>203</v>
      </c>
      <c r="E69" s="65" t="s">
        <v>169</v>
      </c>
      <c r="F69" s="65" t="s">
        <v>13</v>
      </c>
      <c r="G69" s="65" t="s">
        <v>51</v>
      </c>
      <c r="H69" s="5"/>
      <c r="I69" s="25">
        <f>I70</f>
        <v>34.799999999999997</v>
      </c>
      <c r="J69" s="25">
        <f t="shared" si="16"/>
        <v>28.56</v>
      </c>
      <c r="K69" s="25">
        <f t="shared" si="16"/>
        <v>0</v>
      </c>
    </row>
    <row r="70" spans="1:12" ht="31.5" x14ac:dyDescent="0.25">
      <c r="A70" s="70" t="s">
        <v>94</v>
      </c>
      <c r="B70" s="65" t="s">
        <v>14</v>
      </c>
      <c r="C70" s="65" t="s">
        <v>26</v>
      </c>
      <c r="D70" s="65" t="s">
        <v>203</v>
      </c>
      <c r="E70" s="65" t="s">
        <v>169</v>
      </c>
      <c r="F70" s="65" t="s">
        <v>13</v>
      </c>
      <c r="G70" s="65" t="s">
        <v>51</v>
      </c>
      <c r="H70" s="5" t="s">
        <v>96</v>
      </c>
      <c r="I70" s="25">
        <f>I71</f>
        <v>34.799999999999997</v>
      </c>
      <c r="J70" s="25">
        <f t="shared" si="16"/>
        <v>28.56</v>
      </c>
      <c r="K70" s="25">
        <f t="shared" si="16"/>
        <v>0</v>
      </c>
    </row>
    <row r="71" spans="1:12" ht="31.5" x14ac:dyDescent="0.25">
      <c r="A71" s="70" t="s">
        <v>95</v>
      </c>
      <c r="B71" s="65" t="s">
        <v>14</v>
      </c>
      <c r="C71" s="65" t="s">
        <v>26</v>
      </c>
      <c r="D71" s="65" t="s">
        <v>203</v>
      </c>
      <c r="E71" s="65" t="s">
        <v>169</v>
      </c>
      <c r="F71" s="65" t="s">
        <v>13</v>
      </c>
      <c r="G71" s="65" t="s">
        <v>51</v>
      </c>
      <c r="H71" s="5" t="s">
        <v>97</v>
      </c>
      <c r="I71" s="25">
        <f>'Прил 2'!J72</f>
        <v>34.799999999999997</v>
      </c>
      <c r="J71" s="25">
        <f>'Прил 2'!K72</f>
        <v>28.56</v>
      </c>
      <c r="K71" s="25">
        <f>'Прил 2'!L72</f>
        <v>0</v>
      </c>
    </row>
    <row r="72" spans="1:12" ht="47.25" x14ac:dyDescent="0.25">
      <c r="A72" s="112" t="s">
        <v>162</v>
      </c>
      <c r="B72" s="65" t="s">
        <v>14</v>
      </c>
      <c r="C72" s="65" t="s">
        <v>26</v>
      </c>
      <c r="D72" s="65" t="s">
        <v>44</v>
      </c>
      <c r="E72" s="65"/>
      <c r="F72" s="65"/>
      <c r="G72" s="65"/>
      <c r="H72" s="5"/>
      <c r="I72" s="25">
        <f>I73</f>
        <v>41.8</v>
      </c>
      <c r="J72" s="25">
        <f t="shared" ref="J72:K75" si="17">J73</f>
        <v>0</v>
      </c>
      <c r="K72" s="25">
        <f t="shared" si="17"/>
        <v>0</v>
      </c>
    </row>
    <row r="73" spans="1:12" ht="63" x14ac:dyDescent="0.25">
      <c r="A73" s="113" t="s">
        <v>163</v>
      </c>
      <c r="B73" s="65" t="s">
        <v>14</v>
      </c>
      <c r="C73" s="65" t="s">
        <v>26</v>
      </c>
      <c r="D73" s="65" t="s">
        <v>44</v>
      </c>
      <c r="E73" s="65" t="s">
        <v>20</v>
      </c>
      <c r="F73" s="65"/>
      <c r="G73" s="65"/>
      <c r="H73" s="5"/>
      <c r="I73" s="25">
        <f>I74</f>
        <v>41.8</v>
      </c>
      <c r="J73" s="25">
        <f t="shared" si="17"/>
        <v>0</v>
      </c>
      <c r="K73" s="25">
        <f t="shared" si="17"/>
        <v>0</v>
      </c>
    </row>
    <row r="74" spans="1:12" ht="31.5" x14ac:dyDescent="0.25">
      <c r="A74" s="113" t="s">
        <v>226</v>
      </c>
      <c r="B74" s="65" t="s">
        <v>14</v>
      </c>
      <c r="C74" s="65" t="s">
        <v>26</v>
      </c>
      <c r="D74" s="65" t="s">
        <v>44</v>
      </c>
      <c r="E74" s="65" t="s">
        <v>20</v>
      </c>
      <c r="F74" s="65" t="s">
        <v>32</v>
      </c>
      <c r="G74" s="65" t="s">
        <v>227</v>
      </c>
      <c r="H74" s="5"/>
      <c r="I74" s="25">
        <f>I75</f>
        <v>41.8</v>
      </c>
      <c r="J74" s="25">
        <f t="shared" si="17"/>
        <v>0</v>
      </c>
      <c r="K74" s="25">
        <f t="shared" si="17"/>
        <v>0</v>
      </c>
    </row>
    <row r="75" spans="1:12" ht="31.5" x14ac:dyDescent="0.25">
      <c r="A75" s="70" t="s">
        <v>94</v>
      </c>
      <c r="B75" s="65" t="s">
        <v>14</v>
      </c>
      <c r="C75" s="65" t="s">
        <v>26</v>
      </c>
      <c r="D75" s="65" t="s">
        <v>44</v>
      </c>
      <c r="E75" s="65" t="s">
        <v>20</v>
      </c>
      <c r="F75" s="65" t="s">
        <v>32</v>
      </c>
      <c r="G75" s="65" t="s">
        <v>227</v>
      </c>
      <c r="H75" s="5" t="s">
        <v>96</v>
      </c>
      <c r="I75" s="25">
        <f>I76</f>
        <v>41.8</v>
      </c>
      <c r="J75" s="25">
        <f t="shared" si="17"/>
        <v>0</v>
      </c>
      <c r="K75" s="25">
        <f t="shared" si="17"/>
        <v>0</v>
      </c>
    </row>
    <row r="76" spans="1:12" ht="31.5" x14ac:dyDescent="0.25">
      <c r="A76" s="70" t="s">
        <v>95</v>
      </c>
      <c r="B76" s="65" t="s">
        <v>14</v>
      </c>
      <c r="C76" s="65" t="s">
        <v>26</v>
      </c>
      <c r="D76" s="65" t="s">
        <v>44</v>
      </c>
      <c r="E76" s="65" t="s">
        <v>20</v>
      </c>
      <c r="F76" s="65" t="s">
        <v>32</v>
      </c>
      <c r="G76" s="65" t="s">
        <v>227</v>
      </c>
      <c r="H76" s="5" t="s">
        <v>97</v>
      </c>
      <c r="I76" s="25">
        <f>'Прил 2'!J77</f>
        <v>41.8</v>
      </c>
      <c r="J76" s="25">
        <f>'Прил 2'!K77</f>
        <v>0</v>
      </c>
      <c r="K76" s="25">
        <f>'Прил 2'!L77</f>
        <v>0</v>
      </c>
    </row>
    <row r="77" spans="1:12" x14ac:dyDescent="0.25">
      <c r="A77" s="248" t="s">
        <v>230</v>
      </c>
      <c r="B77" s="88" t="s">
        <v>14</v>
      </c>
      <c r="C77" s="88" t="s">
        <v>137</v>
      </c>
      <c r="D77" s="65"/>
      <c r="E77" s="65"/>
      <c r="F77" s="65"/>
      <c r="G77" s="65"/>
      <c r="H77" s="5"/>
      <c r="I77" s="77">
        <f>I78</f>
        <v>600</v>
      </c>
      <c r="J77" s="77">
        <f t="shared" ref="J77:K81" si="18">J78</f>
        <v>0</v>
      </c>
      <c r="K77" s="77">
        <f t="shared" si="18"/>
        <v>0</v>
      </c>
    </row>
    <row r="78" spans="1:12" ht="47.25" x14ac:dyDescent="0.25">
      <c r="A78" s="112" t="s">
        <v>162</v>
      </c>
      <c r="B78" s="65" t="s">
        <v>14</v>
      </c>
      <c r="C78" s="65" t="s">
        <v>137</v>
      </c>
      <c r="D78" s="65" t="s">
        <v>44</v>
      </c>
      <c r="E78" s="65"/>
      <c r="F78" s="65"/>
      <c r="G78" s="65"/>
      <c r="H78" s="5"/>
      <c r="I78" s="25">
        <f>I79</f>
        <v>600</v>
      </c>
      <c r="J78" s="25">
        <f t="shared" si="18"/>
        <v>0</v>
      </c>
      <c r="K78" s="25">
        <f t="shared" si="18"/>
        <v>0</v>
      </c>
    </row>
    <row r="79" spans="1:12" ht="53.25" customHeight="1" x14ac:dyDescent="0.25">
      <c r="A79" s="113" t="s">
        <v>163</v>
      </c>
      <c r="B79" s="65" t="s">
        <v>14</v>
      </c>
      <c r="C79" s="65" t="s">
        <v>137</v>
      </c>
      <c r="D79" s="65" t="s">
        <v>44</v>
      </c>
      <c r="E79" s="65" t="s">
        <v>20</v>
      </c>
      <c r="F79" s="65"/>
      <c r="G79" s="65"/>
      <c r="H79" s="5"/>
      <c r="I79" s="25">
        <f>I80</f>
        <v>600</v>
      </c>
      <c r="J79" s="25">
        <f t="shared" si="18"/>
        <v>0</v>
      </c>
      <c r="K79" s="25">
        <f t="shared" si="18"/>
        <v>0</v>
      </c>
    </row>
    <row r="80" spans="1:12" ht="94.5" x14ac:dyDescent="0.25">
      <c r="A80" s="113" t="s">
        <v>231</v>
      </c>
      <c r="B80" s="65" t="s">
        <v>14</v>
      </c>
      <c r="C80" s="65" t="s">
        <v>137</v>
      </c>
      <c r="D80" s="65" t="s">
        <v>44</v>
      </c>
      <c r="E80" s="65" t="s">
        <v>20</v>
      </c>
      <c r="F80" s="65" t="s">
        <v>32</v>
      </c>
      <c r="G80" s="65" t="s">
        <v>232</v>
      </c>
      <c r="H80" s="5"/>
      <c r="I80" s="25">
        <f>I81</f>
        <v>600</v>
      </c>
      <c r="J80" s="25">
        <f t="shared" si="18"/>
        <v>0</v>
      </c>
      <c r="K80" s="25">
        <f t="shared" si="18"/>
        <v>0</v>
      </c>
    </row>
    <row r="81" spans="1:11" ht="31.5" x14ac:dyDescent="0.25">
      <c r="A81" s="70" t="s">
        <v>94</v>
      </c>
      <c r="B81" s="65" t="s">
        <v>14</v>
      </c>
      <c r="C81" s="65" t="s">
        <v>137</v>
      </c>
      <c r="D81" s="65" t="s">
        <v>44</v>
      </c>
      <c r="E81" s="65" t="s">
        <v>20</v>
      </c>
      <c r="F81" s="65" t="s">
        <v>32</v>
      </c>
      <c r="G81" s="65" t="s">
        <v>232</v>
      </c>
      <c r="H81" s="5" t="s">
        <v>96</v>
      </c>
      <c r="I81" s="25">
        <f>I82</f>
        <v>600</v>
      </c>
      <c r="J81" s="25">
        <f t="shared" si="18"/>
        <v>0</v>
      </c>
      <c r="K81" s="25">
        <f t="shared" si="18"/>
        <v>0</v>
      </c>
    </row>
    <row r="82" spans="1:11" ht="31.5" x14ac:dyDescent="0.25">
      <c r="A82" s="70" t="s">
        <v>95</v>
      </c>
      <c r="B82" s="65" t="s">
        <v>14</v>
      </c>
      <c r="C82" s="65" t="s">
        <v>137</v>
      </c>
      <c r="D82" s="65" t="s">
        <v>44</v>
      </c>
      <c r="E82" s="65" t="s">
        <v>20</v>
      </c>
      <c r="F82" s="65" t="s">
        <v>32</v>
      </c>
      <c r="G82" s="65" t="s">
        <v>232</v>
      </c>
      <c r="H82" s="5" t="s">
        <v>97</v>
      </c>
      <c r="I82" s="25">
        <f>'Прил 2'!J83</f>
        <v>600</v>
      </c>
      <c r="J82" s="25">
        <f>'Прил 2'!K83</f>
        <v>0</v>
      </c>
      <c r="K82" s="25">
        <f>'Прил 2'!L83</f>
        <v>0</v>
      </c>
    </row>
    <row r="83" spans="1:11" x14ac:dyDescent="0.25">
      <c r="A83" s="73" t="s">
        <v>17</v>
      </c>
      <c r="B83" s="74" t="s">
        <v>16</v>
      </c>
      <c r="C83" s="74"/>
      <c r="D83" s="74"/>
      <c r="E83" s="74"/>
      <c r="F83" s="74"/>
      <c r="G83" s="24"/>
      <c r="H83" s="24"/>
      <c r="I83" s="77">
        <f>I84+I90</f>
        <v>248.68642</v>
      </c>
      <c r="J83" s="77">
        <f>J84+J90</f>
        <v>91</v>
      </c>
      <c r="K83" s="77">
        <f>K84+K90</f>
        <v>96.2</v>
      </c>
    </row>
    <row r="84" spans="1:11" x14ac:dyDescent="0.25">
      <c r="A84" s="73" t="s">
        <v>52</v>
      </c>
      <c r="B84" s="74" t="s">
        <v>16</v>
      </c>
      <c r="C84" s="74" t="s">
        <v>24</v>
      </c>
      <c r="D84" s="74"/>
      <c r="E84" s="74"/>
      <c r="F84" s="74"/>
      <c r="G84" s="76"/>
      <c r="H84" s="76"/>
      <c r="I84" s="77">
        <f>I85</f>
        <v>180</v>
      </c>
      <c r="J84" s="77">
        <f t="shared" ref="J84:K84" si="19">J85</f>
        <v>30</v>
      </c>
      <c r="K84" s="77">
        <f t="shared" si="19"/>
        <v>30</v>
      </c>
    </row>
    <row r="85" spans="1:11" ht="47.25" x14ac:dyDescent="0.25">
      <c r="A85" s="78" t="s">
        <v>162</v>
      </c>
      <c r="B85" s="5" t="s">
        <v>16</v>
      </c>
      <c r="C85" s="5" t="s">
        <v>24</v>
      </c>
      <c r="D85" s="5" t="s">
        <v>44</v>
      </c>
      <c r="E85" s="74"/>
      <c r="F85" s="74"/>
      <c r="G85" s="76"/>
      <c r="H85" s="76"/>
      <c r="I85" s="25">
        <f>I86</f>
        <v>180</v>
      </c>
      <c r="J85" s="25">
        <f t="shared" ref="J85:K88" si="20">J86</f>
        <v>30</v>
      </c>
      <c r="K85" s="25">
        <f t="shared" si="20"/>
        <v>30</v>
      </c>
    </row>
    <row r="86" spans="1:11" ht="51" customHeight="1" x14ac:dyDescent="0.25">
      <c r="A86" s="78" t="s">
        <v>163</v>
      </c>
      <c r="B86" s="5" t="s">
        <v>16</v>
      </c>
      <c r="C86" s="5" t="s">
        <v>24</v>
      </c>
      <c r="D86" s="5" t="s">
        <v>44</v>
      </c>
      <c r="E86" s="5" t="s">
        <v>20</v>
      </c>
      <c r="F86" s="5"/>
      <c r="G86" s="24"/>
      <c r="H86" s="24"/>
      <c r="I86" s="25">
        <f>I87</f>
        <v>180</v>
      </c>
      <c r="J86" s="25">
        <f t="shared" si="20"/>
        <v>30</v>
      </c>
      <c r="K86" s="25">
        <f t="shared" si="20"/>
        <v>30</v>
      </c>
    </row>
    <row r="87" spans="1:11" ht="78.75" x14ac:dyDescent="0.25">
      <c r="A87" s="106" t="s">
        <v>195</v>
      </c>
      <c r="B87" s="5" t="s">
        <v>16</v>
      </c>
      <c r="C87" s="5" t="s">
        <v>24</v>
      </c>
      <c r="D87" s="5">
        <v>89</v>
      </c>
      <c r="E87" s="5">
        <v>1</v>
      </c>
      <c r="F87" s="5" t="s">
        <v>32</v>
      </c>
      <c r="G87" s="5" t="s">
        <v>196</v>
      </c>
      <c r="H87" s="64"/>
      <c r="I87" s="25">
        <f>I88</f>
        <v>180</v>
      </c>
      <c r="J87" s="25">
        <f t="shared" si="20"/>
        <v>30</v>
      </c>
      <c r="K87" s="25">
        <f t="shared" si="20"/>
        <v>30</v>
      </c>
    </row>
    <row r="88" spans="1:11" ht="31.5" x14ac:dyDescent="0.25">
      <c r="A88" s="70" t="s">
        <v>94</v>
      </c>
      <c r="B88" s="5" t="s">
        <v>16</v>
      </c>
      <c r="C88" s="5" t="s">
        <v>24</v>
      </c>
      <c r="D88" s="5">
        <v>89</v>
      </c>
      <c r="E88" s="5">
        <v>1</v>
      </c>
      <c r="F88" s="5" t="s">
        <v>32</v>
      </c>
      <c r="G88" s="5" t="s">
        <v>196</v>
      </c>
      <c r="H88" s="64" t="s">
        <v>96</v>
      </c>
      <c r="I88" s="25">
        <f>I89</f>
        <v>180</v>
      </c>
      <c r="J88" s="25">
        <f t="shared" si="20"/>
        <v>30</v>
      </c>
      <c r="K88" s="25">
        <f t="shared" si="20"/>
        <v>30</v>
      </c>
    </row>
    <row r="89" spans="1:11" ht="31.5" x14ac:dyDescent="0.25">
      <c r="A89" s="70" t="s">
        <v>95</v>
      </c>
      <c r="B89" s="5" t="s">
        <v>16</v>
      </c>
      <c r="C89" s="5" t="s">
        <v>24</v>
      </c>
      <c r="D89" s="5">
        <v>89</v>
      </c>
      <c r="E89" s="5">
        <v>1</v>
      </c>
      <c r="F89" s="5" t="s">
        <v>32</v>
      </c>
      <c r="G89" s="5" t="s">
        <v>196</v>
      </c>
      <c r="H89" s="64" t="s">
        <v>97</v>
      </c>
      <c r="I89" s="25">
        <f>'Прил 2'!J90</f>
        <v>180</v>
      </c>
      <c r="J89" s="25">
        <f>'Прил 2'!K90</f>
        <v>30</v>
      </c>
      <c r="K89" s="25">
        <f>'Прил 2'!L90</f>
        <v>30</v>
      </c>
    </row>
    <row r="90" spans="1:11" x14ac:dyDescent="0.25">
      <c r="A90" s="73" t="s">
        <v>53</v>
      </c>
      <c r="B90" s="74" t="s">
        <v>16</v>
      </c>
      <c r="C90" s="74" t="s">
        <v>25</v>
      </c>
      <c r="D90" s="74"/>
      <c r="E90" s="74"/>
      <c r="F90" s="75"/>
      <c r="G90" s="76"/>
      <c r="H90" s="76"/>
      <c r="I90" s="77">
        <f>I91</f>
        <v>68.686419999999998</v>
      </c>
      <c r="J90" s="77">
        <f t="shared" ref="J90:K90" si="21">J91</f>
        <v>61</v>
      </c>
      <c r="K90" s="77">
        <f t="shared" si="21"/>
        <v>66.2</v>
      </c>
    </row>
    <row r="91" spans="1:11" ht="47.25" x14ac:dyDescent="0.25">
      <c r="A91" s="78" t="s">
        <v>162</v>
      </c>
      <c r="B91" s="5" t="s">
        <v>16</v>
      </c>
      <c r="C91" s="5" t="s">
        <v>25</v>
      </c>
      <c r="D91" s="5" t="s">
        <v>44</v>
      </c>
      <c r="E91" s="5"/>
      <c r="F91" s="79"/>
      <c r="G91" s="24"/>
      <c r="H91" s="24"/>
      <c r="I91" s="25">
        <f>I92</f>
        <v>68.686419999999998</v>
      </c>
      <c r="J91" s="25">
        <f t="shared" ref="J91:K91" si="22">J92</f>
        <v>61</v>
      </c>
      <c r="K91" s="25">
        <f t="shared" si="22"/>
        <v>66.2</v>
      </c>
    </row>
    <row r="92" spans="1:11" ht="52.5" customHeight="1" x14ac:dyDescent="0.25">
      <c r="A92" s="78" t="s">
        <v>163</v>
      </c>
      <c r="B92" s="5" t="s">
        <v>16</v>
      </c>
      <c r="C92" s="5" t="s">
        <v>25</v>
      </c>
      <c r="D92" s="5" t="s">
        <v>44</v>
      </c>
      <c r="E92" s="72">
        <v>1</v>
      </c>
      <c r="F92" s="79"/>
      <c r="G92" s="24"/>
      <c r="H92" s="24"/>
      <c r="I92" s="25">
        <f>I93+I96</f>
        <v>68.686419999999998</v>
      </c>
      <c r="J92" s="25">
        <f t="shared" ref="J92:K92" si="23">J93+J96</f>
        <v>61</v>
      </c>
      <c r="K92" s="25">
        <f t="shared" si="23"/>
        <v>66.2</v>
      </c>
    </row>
    <row r="93" spans="1:11" x14ac:dyDescent="0.25">
      <c r="A93" s="70" t="s">
        <v>54</v>
      </c>
      <c r="B93" s="5" t="s">
        <v>16</v>
      </c>
      <c r="C93" s="5" t="s">
        <v>25</v>
      </c>
      <c r="D93" s="5" t="s">
        <v>44</v>
      </c>
      <c r="E93" s="72">
        <v>1</v>
      </c>
      <c r="F93" s="65" t="s">
        <v>32</v>
      </c>
      <c r="G93" s="72">
        <v>43010</v>
      </c>
      <c r="H93" s="24"/>
      <c r="I93" s="25">
        <f>I94</f>
        <v>60</v>
      </c>
      <c r="J93" s="25">
        <f t="shared" ref="J93:K94" si="24">J94</f>
        <v>40.5</v>
      </c>
      <c r="K93" s="25">
        <f t="shared" si="24"/>
        <v>44.2</v>
      </c>
    </row>
    <row r="94" spans="1:11" ht="31.5" x14ac:dyDescent="0.25">
      <c r="A94" s="70" t="s">
        <v>94</v>
      </c>
      <c r="B94" s="5" t="s">
        <v>16</v>
      </c>
      <c r="C94" s="5" t="s">
        <v>25</v>
      </c>
      <c r="D94" s="5" t="s">
        <v>44</v>
      </c>
      <c r="E94" s="72">
        <v>1</v>
      </c>
      <c r="F94" s="65" t="s">
        <v>32</v>
      </c>
      <c r="G94" s="72">
        <v>43010</v>
      </c>
      <c r="H94" s="72">
        <v>200</v>
      </c>
      <c r="I94" s="25">
        <f>I95</f>
        <v>60</v>
      </c>
      <c r="J94" s="25">
        <f t="shared" si="24"/>
        <v>40.5</v>
      </c>
      <c r="K94" s="25">
        <f t="shared" si="24"/>
        <v>44.2</v>
      </c>
    </row>
    <row r="95" spans="1:11" ht="31.5" x14ac:dyDescent="0.25">
      <c r="A95" s="70" t="s">
        <v>95</v>
      </c>
      <c r="B95" s="5" t="s">
        <v>16</v>
      </c>
      <c r="C95" s="5" t="s">
        <v>25</v>
      </c>
      <c r="D95" s="5" t="s">
        <v>44</v>
      </c>
      <c r="E95" s="72">
        <v>1</v>
      </c>
      <c r="F95" s="65" t="s">
        <v>32</v>
      </c>
      <c r="G95" s="72">
        <v>43010</v>
      </c>
      <c r="H95" s="72">
        <v>240</v>
      </c>
      <c r="I95" s="25">
        <f>'Прил 2'!J96</f>
        <v>60</v>
      </c>
      <c r="J95" s="25">
        <f>'Прил 2'!K96</f>
        <v>40.5</v>
      </c>
      <c r="K95" s="25">
        <f>'Прил 2'!L96</f>
        <v>44.2</v>
      </c>
    </row>
    <row r="96" spans="1:11" x14ac:dyDescent="0.25">
      <c r="A96" s="70" t="s">
        <v>135</v>
      </c>
      <c r="B96" s="5" t="s">
        <v>16</v>
      </c>
      <c r="C96" s="5" t="s">
        <v>25</v>
      </c>
      <c r="D96" s="5" t="s">
        <v>44</v>
      </c>
      <c r="E96" s="72">
        <v>1</v>
      </c>
      <c r="F96" s="65" t="s">
        <v>32</v>
      </c>
      <c r="G96" s="72">
        <v>43040</v>
      </c>
      <c r="H96" s="24"/>
      <c r="I96" s="25">
        <f>I97</f>
        <v>8.6864199999999911</v>
      </c>
      <c r="J96" s="25">
        <f t="shared" ref="J96:K97" si="25">J97</f>
        <v>20.5</v>
      </c>
      <c r="K96" s="25">
        <f t="shared" si="25"/>
        <v>22</v>
      </c>
    </row>
    <row r="97" spans="1:12" ht="31.5" x14ac:dyDescent="0.25">
      <c r="A97" s="70" t="s">
        <v>94</v>
      </c>
      <c r="B97" s="5" t="s">
        <v>16</v>
      </c>
      <c r="C97" s="5" t="s">
        <v>25</v>
      </c>
      <c r="D97" s="5" t="s">
        <v>44</v>
      </c>
      <c r="E97" s="72">
        <v>1</v>
      </c>
      <c r="F97" s="65" t="s">
        <v>32</v>
      </c>
      <c r="G97" s="72">
        <v>43040</v>
      </c>
      <c r="H97" s="72">
        <v>200</v>
      </c>
      <c r="I97" s="25">
        <f>I98</f>
        <v>8.6864199999999911</v>
      </c>
      <c r="J97" s="25">
        <f t="shared" si="25"/>
        <v>20.5</v>
      </c>
      <c r="K97" s="25">
        <f t="shared" si="25"/>
        <v>22</v>
      </c>
    </row>
    <row r="98" spans="1:12" ht="31.5" x14ac:dyDescent="0.25">
      <c r="A98" s="70" t="s">
        <v>95</v>
      </c>
      <c r="B98" s="5" t="s">
        <v>16</v>
      </c>
      <c r="C98" s="5" t="s">
        <v>25</v>
      </c>
      <c r="D98" s="5" t="s">
        <v>44</v>
      </c>
      <c r="E98" s="72">
        <v>1</v>
      </c>
      <c r="F98" s="65" t="s">
        <v>32</v>
      </c>
      <c r="G98" s="72">
        <v>43040</v>
      </c>
      <c r="H98" s="72">
        <v>240</v>
      </c>
      <c r="I98" s="25">
        <f>'Прил 2'!J99</f>
        <v>8.6864199999999911</v>
      </c>
      <c r="J98" s="25">
        <f>'Прил 2'!K99</f>
        <v>20.5</v>
      </c>
      <c r="K98" s="25">
        <f>'Прил 2'!L99</f>
        <v>22</v>
      </c>
    </row>
    <row r="99" spans="1:12" x14ac:dyDescent="0.25">
      <c r="A99" s="73" t="s">
        <v>55</v>
      </c>
      <c r="B99" s="74" t="s">
        <v>27</v>
      </c>
      <c r="C99" s="74"/>
      <c r="D99" s="80"/>
      <c r="E99" s="74"/>
      <c r="F99" s="74"/>
      <c r="G99" s="74"/>
      <c r="H99" s="81"/>
      <c r="I99" s="77">
        <f t="shared" ref="I99:K104" si="26">I100</f>
        <v>90.668580000000006</v>
      </c>
      <c r="J99" s="77">
        <f t="shared" si="26"/>
        <v>59.674999999999997</v>
      </c>
      <c r="K99" s="77">
        <f t="shared" si="26"/>
        <v>32.43</v>
      </c>
    </row>
    <row r="100" spans="1:12" x14ac:dyDescent="0.25">
      <c r="A100" s="82" t="s">
        <v>23</v>
      </c>
      <c r="B100" s="74" t="s">
        <v>27</v>
      </c>
      <c r="C100" s="74" t="s">
        <v>13</v>
      </c>
      <c r="D100" s="81"/>
      <c r="E100" s="74"/>
      <c r="F100" s="74"/>
      <c r="G100" s="74"/>
      <c r="H100" s="81"/>
      <c r="I100" s="77">
        <f>I101</f>
        <v>90.668580000000006</v>
      </c>
      <c r="J100" s="77">
        <f t="shared" si="26"/>
        <v>59.674999999999997</v>
      </c>
      <c r="K100" s="77">
        <f t="shared" si="26"/>
        <v>32.43</v>
      </c>
    </row>
    <row r="101" spans="1:12" ht="47.25" x14ac:dyDescent="0.25">
      <c r="A101" s="78" t="s">
        <v>162</v>
      </c>
      <c r="B101" s="5" t="s">
        <v>27</v>
      </c>
      <c r="C101" s="5" t="s">
        <v>13</v>
      </c>
      <c r="D101" s="5">
        <v>89</v>
      </c>
      <c r="E101" s="5"/>
      <c r="F101" s="5"/>
      <c r="G101" s="5"/>
      <c r="H101" s="64"/>
      <c r="I101" s="25">
        <f>I102</f>
        <v>90.668580000000006</v>
      </c>
      <c r="J101" s="25">
        <f t="shared" si="26"/>
        <v>59.674999999999997</v>
      </c>
      <c r="K101" s="25">
        <f t="shared" si="26"/>
        <v>32.43</v>
      </c>
      <c r="L101" s="19"/>
    </row>
    <row r="102" spans="1:12" ht="51.75" customHeight="1" x14ac:dyDescent="0.25">
      <c r="A102" s="78" t="s">
        <v>163</v>
      </c>
      <c r="B102" s="5" t="s">
        <v>27</v>
      </c>
      <c r="C102" s="5" t="s">
        <v>13</v>
      </c>
      <c r="D102" s="5">
        <v>89</v>
      </c>
      <c r="E102" s="5">
        <v>1</v>
      </c>
      <c r="F102" s="5"/>
      <c r="G102" s="5"/>
      <c r="H102" s="64"/>
      <c r="I102" s="25">
        <f>I103</f>
        <v>90.668580000000006</v>
      </c>
      <c r="J102" s="25">
        <f t="shared" si="26"/>
        <v>59.674999999999997</v>
      </c>
      <c r="K102" s="25">
        <f t="shared" si="26"/>
        <v>32.43</v>
      </c>
      <c r="L102" s="19"/>
    </row>
    <row r="103" spans="1:12" x14ac:dyDescent="0.25">
      <c r="A103" s="78" t="s">
        <v>89</v>
      </c>
      <c r="B103" s="83" t="s">
        <v>27</v>
      </c>
      <c r="C103" s="83" t="s">
        <v>13</v>
      </c>
      <c r="D103" s="84">
        <v>89</v>
      </c>
      <c r="E103" s="65">
        <v>1</v>
      </c>
      <c r="F103" s="65" t="s">
        <v>32</v>
      </c>
      <c r="G103" s="65" t="s">
        <v>57</v>
      </c>
      <c r="H103" s="84"/>
      <c r="I103" s="25">
        <f t="shared" si="26"/>
        <v>90.668580000000006</v>
      </c>
      <c r="J103" s="25">
        <f t="shared" si="26"/>
        <v>59.674999999999997</v>
      </c>
      <c r="K103" s="25">
        <f t="shared" si="26"/>
        <v>32.43</v>
      </c>
    </row>
    <row r="104" spans="1:12" x14ac:dyDescent="0.25">
      <c r="A104" s="78" t="s">
        <v>90</v>
      </c>
      <c r="B104" s="83" t="s">
        <v>27</v>
      </c>
      <c r="C104" s="83" t="s">
        <v>13</v>
      </c>
      <c r="D104" s="84">
        <v>89</v>
      </c>
      <c r="E104" s="65">
        <v>1</v>
      </c>
      <c r="F104" s="65" t="s">
        <v>32</v>
      </c>
      <c r="G104" s="65" t="s">
        <v>57</v>
      </c>
      <c r="H104" s="84" t="s">
        <v>92</v>
      </c>
      <c r="I104" s="25">
        <f t="shared" si="26"/>
        <v>90.668580000000006</v>
      </c>
      <c r="J104" s="25">
        <f t="shared" si="26"/>
        <v>59.674999999999997</v>
      </c>
      <c r="K104" s="25">
        <f t="shared" si="26"/>
        <v>32.43</v>
      </c>
    </row>
    <row r="105" spans="1:12" x14ac:dyDescent="0.25">
      <c r="A105" s="78" t="s">
        <v>91</v>
      </c>
      <c r="B105" s="83" t="s">
        <v>27</v>
      </c>
      <c r="C105" s="83" t="s">
        <v>13</v>
      </c>
      <c r="D105" s="84">
        <v>89</v>
      </c>
      <c r="E105" s="65">
        <v>1</v>
      </c>
      <c r="F105" s="65" t="s">
        <v>32</v>
      </c>
      <c r="G105" s="65" t="s">
        <v>57</v>
      </c>
      <c r="H105" s="84" t="s">
        <v>93</v>
      </c>
      <c r="I105" s="25">
        <f>'Прил 2'!J106</f>
        <v>90.668580000000006</v>
      </c>
      <c r="J105" s="25">
        <f>'Прил 2'!K106</f>
        <v>59.674999999999997</v>
      </c>
      <c r="K105" s="25">
        <f>'Прил 2'!L106</f>
        <v>32.43</v>
      </c>
    </row>
    <row r="106" spans="1:12" x14ac:dyDescent="0.25">
      <c r="A106" s="85" t="s">
        <v>15</v>
      </c>
      <c r="B106" s="86" t="s">
        <v>28</v>
      </c>
      <c r="C106" s="86"/>
      <c r="D106" s="87"/>
      <c r="E106" s="88"/>
      <c r="F106" s="88"/>
      <c r="G106" s="88"/>
      <c r="H106" s="87"/>
      <c r="I106" s="77">
        <f t="shared" ref="I106:K111" si="27">I107</f>
        <v>1.5</v>
      </c>
      <c r="J106" s="77">
        <f t="shared" si="27"/>
        <v>1.5</v>
      </c>
      <c r="K106" s="77">
        <f t="shared" si="27"/>
        <v>1.5</v>
      </c>
    </row>
    <row r="107" spans="1:12" ht="31.5" x14ac:dyDescent="0.25">
      <c r="A107" s="85" t="s">
        <v>58</v>
      </c>
      <c r="B107" s="88">
        <v>13</v>
      </c>
      <c r="C107" s="88" t="s">
        <v>13</v>
      </c>
      <c r="D107" s="89"/>
      <c r="E107" s="88"/>
      <c r="F107" s="88"/>
      <c r="G107" s="88"/>
      <c r="H107" s="87"/>
      <c r="I107" s="77">
        <f t="shared" si="27"/>
        <v>1.5</v>
      </c>
      <c r="J107" s="77">
        <f t="shared" si="27"/>
        <v>1.5</v>
      </c>
      <c r="K107" s="77">
        <f t="shared" si="27"/>
        <v>1.5</v>
      </c>
    </row>
    <row r="108" spans="1:12" ht="47.25" x14ac:dyDescent="0.25">
      <c r="A108" s="78" t="s">
        <v>162</v>
      </c>
      <c r="B108" s="65" t="s">
        <v>28</v>
      </c>
      <c r="C108" s="65" t="s">
        <v>13</v>
      </c>
      <c r="D108" s="5">
        <v>89</v>
      </c>
      <c r="E108" s="5">
        <v>0</v>
      </c>
      <c r="F108" s="65"/>
      <c r="G108" s="65"/>
      <c r="H108" s="84"/>
      <c r="I108" s="25">
        <f t="shared" si="27"/>
        <v>1.5</v>
      </c>
      <c r="J108" s="25">
        <f t="shared" si="27"/>
        <v>1.5</v>
      </c>
      <c r="K108" s="25">
        <f t="shared" si="27"/>
        <v>1.5</v>
      </c>
    </row>
    <row r="109" spans="1:12" ht="52.5" customHeight="1" x14ac:dyDescent="0.25">
      <c r="A109" s="78" t="s">
        <v>163</v>
      </c>
      <c r="B109" s="65" t="s">
        <v>28</v>
      </c>
      <c r="C109" s="65" t="s">
        <v>13</v>
      </c>
      <c r="D109" s="5">
        <v>89</v>
      </c>
      <c r="E109" s="5">
        <v>1</v>
      </c>
      <c r="F109" s="65"/>
      <c r="G109" s="65"/>
      <c r="H109" s="84"/>
      <c r="I109" s="25">
        <f t="shared" si="27"/>
        <v>1.5</v>
      </c>
      <c r="J109" s="25">
        <f t="shared" si="27"/>
        <v>1.5</v>
      </c>
      <c r="K109" s="25">
        <f t="shared" si="27"/>
        <v>1.5</v>
      </c>
    </row>
    <row r="110" spans="1:12" x14ac:dyDescent="0.25">
      <c r="A110" s="70" t="s">
        <v>59</v>
      </c>
      <c r="B110" s="65">
        <v>13</v>
      </c>
      <c r="C110" s="65" t="s">
        <v>13</v>
      </c>
      <c r="D110" s="90">
        <v>89</v>
      </c>
      <c r="E110" s="65">
        <v>1</v>
      </c>
      <c r="F110" s="65" t="s">
        <v>32</v>
      </c>
      <c r="G110" s="65">
        <v>41240</v>
      </c>
      <c r="H110" s="84"/>
      <c r="I110" s="25">
        <f t="shared" si="27"/>
        <v>1.5</v>
      </c>
      <c r="J110" s="25">
        <f t="shared" si="27"/>
        <v>1.5</v>
      </c>
      <c r="K110" s="25">
        <f t="shared" si="27"/>
        <v>1.5</v>
      </c>
    </row>
    <row r="111" spans="1:12" x14ac:dyDescent="0.25">
      <c r="A111" s="70" t="s">
        <v>87</v>
      </c>
      <c r="B111" s="65">
        <v>13</v>
      </c>
      <c r="C111" s="65" t="s">
        <v>13</v>
      </c>
      <c r="D111" s="90">
        <v>89</v>
      </c>
      <c r="E111" s="65">
        <v>1</v>
      </c>
      <c r="F111" s="65" t="s">
        <v>32</v>
      </c>
      <c r="G111" s="65" t="s">
        <v>64</v>
      </c>
      <c r="H111" s="84" t="s">
        <v>88</v>
      </c>
      <c r="I111" s="25">
        <f t="shared" si="27"/>
        <v>1.5</v>
      </c>
      <c r="J111" s="25">
        <f t="shared" si="27"/>
        <v>1.5</v>
      </c>
      <c r="K111" s="25">
        <f t="shared" si="27"/>
        <v>1.5</v>
      </c>
    </row>
    <row r="112" spans="1:12" x14ac:dyDescent="0.25">
      <c r="A112" s="69" t="s">
        <v>60</v>
      </c>
      <c r="B112" s="65">
        <v>13</v>
      </c>
      <c r="C112" s="65" t="s">
        <v>13</v>
      </c>
      <c r="D112" s="90">
        <v>89</v>
      </c>
      <c r="E112" s="65">
        <v>1</v>
      </c>
      <c r="F112" s="65" t="s">
        <v>32</v>
      </c>
      <c r="G112" s="65" t="s">
        <v>64</v>
      </c>
      <c r="H112" s="84">
        <v>730</v>
      </c>
      <c r="I112" s="25">
        <f>'Прил 2'!J113</f>
        <v>1.5</v>
      </c>
      <c r="J112" s="25">
        <f>'Прил 2'!K113</f>
        <v>1.5</v>
      </c>
      <c r="K112" s="25">
        <f>'Прил 2'!L113</f>
        <v>1.5</v>
      </c>
    </row>
    <row r="113" spans="1:11" x14ac:dyDescent="0.25">
      <c r="A113" s="69" t="s">
        <v>202</v>
      </c>
      <c r="B113" s="65" t="s">
        <v>165</v>
      </c>
      <c r="C113" s="65"/>
      <c r="D113" s="90"/>
      <c r="E113" s="65"/>
      <c r="F113" s="65"/>
      <c r="G113" s="65"/>
      <c r="H113" s="84"/>
      <c r="I113" s="25"/>
      <c r="J113" s="25">
        <f t="shared" ref="J113:K118" si="28">J114</f>
        <v>26.324999999999999</v>
      </c>
      <c r="K113" s="25">
        <f t="shared" si="28"/>
        <v>53.57</v>
      </c>
    </row>
    <row r="114" spans="1:11" x14ac:dyDescent="0.25">
      <c r="A114" s="69" t="s">
        <v>202</v>
      </c>
      <c r="B114" s="65" t="s">
        <v>165</v>
      </c>
      <c r="C114" s="65">
        <v>99</v>
      </c>
      <c r="D114" s="90"/>
      <c r="E114" s="65"/>
      <c r="F114" s="65"/>
      <c r="G114" s="65"/>
      <c r="H114" s="84"/>
      <c r="I114" s="25"/>
      <c r="J114" s="25">
        <f t="shared" si="28"/>
        <v>26.324999999999999</v>
      </c>
      <c r="K114" s="25">
        <f t="shared" si="28"/>
        <v>53.57</v>
      </c>
    </row>
    <row r="115" spans="1:11" ht="47.25" x14ac:dyDescent="0.25">
      <c r="A115" s="78" t="s">
        <v>162</v>
      </c>
      <c r="B115" s="65" t="s">
        <v>165</v>
      </c>
      <c r="C115" s="65">
        <v>99</v>
      </c>
      <c r="D115" s="65" t="s">
        <v>44</v>
      </c>
      <c r="E115" s="65" t="s">
        <v>169</v>
      </c>
      <c r="F115" s="65"/>
      <c r="G115" s="65"/>
      <c r="H115" s="84"/>
      <c r="I115" s="25"/>
      <c r="J115" s="25">
        <f t="shared" si="28"/>
        <v>26.324999999999999</v>
      </c>
      <c r="K115" s="25">
        <f t="shared" si="28"/>
        <v>53.57</v>
      </c>
    </row>
    <row r="116" spans="1:11" ht="53.25" customHeight="1" x14ac:dyDescent="0.25">
      <c r="A116" s="78" t="s">
        <v>163</v>
      </c>
      <c r="B116" s="65" t="s">
        <v>165</v>
      </c>
      <c r="C116" s="65">
        <v>99</v>
      </c>
      <c r="D116" s="65" t="s">
        <v>44</v>
      </c>
      <c r="E116" s="65" t="s">
        <v>20</v>
      </c>
      <c r="F116" s="65"/>
      <c r="G116" s="65"/>
      <c r="H116" s="84"/>
      <c r="I116" s="25"/>
      <c r="J116" s="25">
        <f t="shared" si="28"/>
        <v>26.324999999999999</v>
      </c>
      <c r="K116" s="25">
        <f t="shared" si="28"/>
        <v>53.57</v>
      </c>
    </row>
    <row r="117" spans="1:11" x14ac:dyDescent="0.25">
      <c r="A117" s="69" t="s">
        <v>202</v>
      </c>
      <c r="B117" s="65" t="s">
        <v>165</v>
      </c>
      <c r="C117" s="65">
        <v>99</v>
      </c>
      <c r="D117" s="65" t="s">
        <v>44</v>
      </c>
      <c r="E117" s="65" t="s">
        <v>20</v>
      </c>
      <c r="F117" s="65" t="s">
        <v>32</v>
      </c>
      <c r="G117" s="65" t="s">
        <v>166</v>
      </c>
      <c r="H117" s="65"/>
      <c r="I117" s="25"/>
      <c r="J117" s="25">
        <f t="shared" si="28"/>
        <v>26.324999999999999</v>
      </c>
      <c r="K117" s="25">
        <f t="shared" si="28"/>
        <v>53.57</v>
      </c>
    </row>
    <row r="118" spans="1:11" x14ac:dyDescent="0.25">
      <c r="A118" s="69" t="s">
        <v>102</v>
      </c>
      <c r="B118" s="65" t="s">
        <v>165</v>
      </c>
      <c r="C118" s="65">
        <v>99</v>
      </c>
      <c r="D118" s="65" t="s">
        <v>44</v>
      </c>
      <c r="E118" s="65" t="s">
        <v>20</v>
      </c>
      <c r="F118" s="65" t="s">
        <v>32</v>
      </c>
      <c r="G118" s="65" t="s">
        <v>166</v>
      </c>
      <c r="H118" s="65" t="s">
        <v>103</v>
      </c>
      <c r="I118" s="24"/>
      <c r="J118" s="118">
        <f t="shared" si="28"/>
        <v>26.324999999999999</v>
      </c>
      <c r="K118" s="24">
        <f t="shared" si="28"/>
        <v>53.57</v>
      </c>
    </row>
    <row r="119" spans="1:11" x14ac:dyDescent="0.25">
      <c r="A119" s="69" t="s">
        <v>43</v>
      </c>
      <c r="B119" s="65" t="s">
        <v>165</v>
      </c>
      <c r="C119" s="65" t="s">
        <v>165</v>
      </c>
      <c r="D119" s="65" t="s">
        <v>44</v>
      </c>
      <c r="E119" s="65" t="s">
        <v>20</v>
      </c>
      <c r="F119" s="65" t="s">
        <v>32</v>
      </c>
      <c r="G119" s="65" t="s">
        <v>166</v>
      </c>
      <c r="H119" s="65" t="s">
        <v>45</v>
      </c>
      <c r="I119" s="24"/>
      <c r="J119" s="118">
        <f>'Прил 2'!K120</f>
        <v>26.324999999999999</v>
      </c>
      <c r="K119" s="24">
        <f>'Прил 2'!L120</f>
        <v>53.57</v>
      </c>
    </row>
  </sheetData>
  <autoFilter ref="A6:K119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0 B44">
    <cfRule type="expression" dxfId="38" priority="47" stopIfTrue="1">
      <formula>$F40=""</formula>
    </cfRule>
    <cfRule type="expression" dxfId="37" priority="48" stopIfTrue="1">
      <formula>#REF!&lt;&gt;""</formula>
    </cfRule>
    <cfRule type="expression" dxfId="36" priority="49" stopIfTrue="1">
      <formula>AND($G40="",$F40&lt;&gt;"")</formula>
    </cfRule>
  </conditionalFormatting>
  <conditionalFormatting sqref="B60">
    <cfRule type="expression" dxfId="35" priority="44" stopIfTrue="1">
      <formula>$F60=""</formula>
    </cfRule>
    <cfRule type="expression" dxfId="34" priority="46" stopIfTrue="1">
      <formula>AND($G60="",$F60&lt;&gt;"")</formula>
    </cfRule>
  </conditionalFormatting>
  <conditionalFormatting sqref="A38">
    <cfRule type="expression" dxfId="33" priority="41" stopIfTrue="1">
      <formula>$F38=""</formula>
    </cfRule>
    <cfRule type="expression" dxfId="32" priority="42" stopIfTrue="1">
      <formula>#REF!&lt;&gt;""</formula>
    </cfRule>
    <cfRule type="expression" dxfId="31" priority="43" stopIfTrue="1">
      <formula>AND($G38="",$F38&lt;&gt;"")</formula>
    </cfRule>
  </conditionalFormatting>
  <conditionalFormatting sqref="A93 A96">
    <cfRule type="expression" dxfId="30" priority="35" stopIfTrue="1">
      <formula>$F93=""</formula>
    </cfRule>
    <cfRule type="expression" dxfId="29" priority="37" stopIfTrue="1">
      <formula>AND($G93="",$F93&lt;&gt;"")</formula>
    </cfRule>
  </conditionalFormatting>
  <conditionalFormatting sqref="A96">
    <cfRule type="expression" dxfId="28" priority="32" stopIfTrue="1">
      <formula>$F96=""</formula>
    </cfRule>
    <cfRule type="expression" dxfId="27" priority="34" stopIfTrue="1">
      <formula>AND($G96="",$F96&lt;&gt;"")</formula>
    </cfRule>
  </conditionalFormatting>
  <conditionalFormatting sqref="A38">
    <cfRule type="expression" dxfId="26" priority="29" stopIfTrue="1">
      <formula>$F38=""</formula>
    </cfRule>
    <cfRule type="expression" dxfId="25" priority="30" stopIfTrue="1">
      <formula>#REF!&lt;&gt;""</formula>
    </cfRule>
    <cfRule type="expression" dxfId="24" priority="31" stopIfTrue="1">
      <formula>AND($G38="",$F38&lt;&gt;"")</formula>
    </cfRule>
  </conditionalFormatting>
  <conditionalFormatting sqref="A35">
    <cfRule type="expression" dxfId="23" priority="26" stopIfTrue="1">
      <formula>$F35=""</formula>
    </cfRule>
    <cfRule type="expression" dxfId="22" priority="27" stopIfTrue="1">
      <formula>#REF!&lt;&gt;""</formula>
    </cfRule>
    <cfRule type="expression" dxfId="21" priority="28" stopIfTrue="1">
      <formula>AND($G35="",$F35&lt;&gt;"")</formula>
    </cfRule>
  </conditionalFormatting>
  <conditionalFormatting sqref="F38 E90:E91 F91:F92">
    <cfRule type="expression" dxfId="20" priority="24" stopIfTrue="1">
      <formula>$C38=""</formula>
    </cfRule>
    <cfRule type="expression" dxfId="19" priority="25" stopIfTrue="1">
      <formula>$D38&lt;&gt;""</formula>
    </cfRule>
  </conditionalFormatting>
  <conditionalFormatting sqref="E38">
    <cfRule type="expression" dxfId="18" priority="22" stopIfTrue="1">
      <formula>$C38=""</formula>
    </cfRule>
    <cfRule type="expression" dxfId="17" priority="23" stopIfTrue="1">
      <formula>$D38&lt;&gt;""</formula>
    </cfRule>
  </conditionalFormatting>
  <conditionalFormatting sqref="F90">
    <cfRule type="expression" dxfId="16" priority="15" stopIfTrue="1">
      <formula>$C90=""</formula>
    </cfRule>
    <cfRule type="expression" dxfId="15" priority="16" stopIfTrue="1">
      <formula>$D90&lt;&gt;""</formula>
    </cfRule>
  </conditionalFormatting>
  <conditionalFormatting sqref="F90">
    <cfRule type="expression" dxfId="14" priority="11" stopIfTrue="1">
      <formula>$C90=""</formula>
    </cfRule>
    <cfRule type="expression" dxfId="13" priority="12" stopIfTrue="1">
      <formula>$D90&lt;&gt;""</formula>
    </cfRule>
  </conditionalFormatting>
  <conditionalFormatting sqref="F38">
    <cfRule type="expression" dxfId="12" priority="9" stopIfTrue="1">
      <formula>$C38=""</formula>
    </cfRule>
    <cfRule type="expression" dxfId="11" priority="10" stopIfTrue="1">
      <formula>$D38&lt;&gt;""</formula>
    </cfRule>
  </conditionalFormatting>
  <conditionalFormatting sqref="E38">
    <cfRule type="expression" dxfId="10" priority="7" stopIfTrue="1">
      <formula>$C38=""</formula>
    </cfRule>
    <cfRule type="expression" dxfId="9" priority="8" stopIfTrue="1">
      <formula>$D38&lt;&gt;""</formula>
    </cfRule>
  </conditionalFormatting>
  <conditionalFormatting sqref="A44">
    <cfRule type="expression" dxfId="8" priority="4" stopIfTrue="1">
      <formula>$F44=""</formula>
    </cfRule>
    <cfRule type="expression" dxfId="7" priority="5" stopIfTrue="1">
      <formula>$H44&lt;&gt;""</formula>
    </cfRule>
    <cfRule type="expression" dxfId="6" priority="6" stopIfTrue="1">
      <formula>AND($G44="",$F44&lt;&gt;"")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B60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A93 A96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50"/>
  <sheetViews>
    <sheetView view="pageBreakPreview" topLeftCell="A2" zoomScaleNormal="100" zoomScaleSheetLayoutView="100" workbookViewId="0">
      <selection activeCell="A44" sqref="A44:XFD44"/>
    </sheetView>
  </sheetViews>
  <sheetFormatPr defaultColWidth="9.140625" defaultRowHeight="15" x14ac:dyDescent="0.2"/>
  <cols>
    <col min="1" max="1" width="54.85546875" style="30" customWidth="1"/>
    <col min="2" max="8" width="9.140625" style="11"/>
    <col min="9" max="9" width="9.140625" style="11" customWidth="1"/>
    <col min="10" max="10" width="12" style="11" customWidth="1"/>
    <col min="11" max="11" width="11.7109375" style="11" customWidth="1"/>
    <col min="12" max="12" width="14" style="11" customWidth="1"/>
    <col min="13" max="53" width="9.140625" style="1"/>
    <col min="54" max="16384" width="9.140625" style="11"/>
  </cols>
  <sheetData>
    <row r="1" spans="1:53" ht="139.5" customHeight="1" x14ac:dyDescent="0.25">
      <c r="A1" s="144"/>
      <c r="B1" s="145"/>
      <c r="C1" s="146"/>
      <c r="D1" s="146"/>
      <c r="E1" s="146"/>
      <c r="F1" s="146"/>
      <c r="G1" s="146"/>
      <c r="H1" s="146"/>
      <c r="I1" s="191"/>
      <c r="J1" s="250" t="s">
        <v>222</v>
      </c>
      <c r="K1" s="250"/>
      <c r="L1" s="250"/>
    </row>
    <row r="2" spans="1:53" ht="79.5" customHeight="1" x14ac:dyDescent="0.35">
      <c r="A2" s="260" t="s">
        <v>223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1"/>
      <c r="N2" s="261"/>
      <c r="O2" s="261"/>
      <c r="P2" s="261"/>
      <c r="Q2" s="261"/>
      <c r="R2" s="261"/>
      <c r="S2" s="261"/>
      <c r="T2" s="261"/>
    </row>
    <row r="3" spans="1:53" ht="15.75" x14ac:dyDescent="0.25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125"/>
      <c r="L3" s="124" t="s">
        <v>181</v>
      </c>
    </row>
    <row r="4" spans="1:53" ht="15.75" x14ac:dyDescent="0.2">
      <c r="A4" s="258" t="s">
        <v>9</v>
      </c>
      <c r="B4" s="258" t="s">
        <v>177</v>
      </c>
      <c r="C4" s="258"/>
      <c r="D4" s="258"/>
      <c r="E4" s="258"/>
      <c r="F4" s="258" t="s">
        <v>11</v>
      </c>
      <c r="G4" s="258" t="s">
        <v>10</v>
      </c>
      <c r="H4" s="258" t="s">
        <v>176</v>
      </c>
      <c r="I4" s="258" t="s">
        <v>18</v>
      </c>
      <c r="J4" s="258" t="s">
        <v>61</v>
      </c>
      <c r="K4" s="258"/>
      <c r="L4" s="258"/>
    </row>
    <row r="5" spans="1:53" ht="19.899999999999999" customHeight="1" x14ac:dyDescent="0.2">
      <c r="A5" s="258" t="s">
        <v>179</v>
      </c>
      <c r="B5" s="258" t="s">
        <v>179</v>
      </c>
      <c r="C5" s="258"/>
      <c r="D5" s="258"/>
      <c r="E5" s="258"/>
      <c r="F5" s="258" t="s">
        <v>179</v>
      </c>
      <c r="G5" s="258" t="s">
        <v>179</v>
      </c>
      <c r="H5" s="258" t="s">
        <v>179</v>
      </c>
      <c r="I5" s="258" t="s">
        <v>179</v>
      </c>
      <c r="J5" s="243" t="s">
        <v>175</v>
      </c>
      <c r="K5" s="243" t="s">
        <v>186</v>
      </c>
      <c r="L5" s="243" t="s">
        <v>213</v>
      </c>
    </row>
    <row r="6" spans="1:53" s="26" customFormat="1" ht="15.75" x14ac:dyDescent="0.2">
      <c r="A6" s="147">
        <v>1</v>
      </c>
      <c r="B6" s="119">
        <v>2</v>
      </c>
      <c r="C6" s="119">
        <v>3</v>
      </c>
      <c r="D6" s="119">
        <v>4</v>
      </c>
      <c r="E6" s="148">
        <v>5</v>
      </c>
      <c r="F6" s="119">
        <v>6</v>
      </c>
      <c r="G6" s="149">
        <v>7</v>
      </c>
      <c r="H6" s="119">
        <v>8</v>
      </c>
      <c r="I6" s="119">
        <v>9</v>
      </c>
      <c r="J6" s="150" t="s">
        <v>27</v>
      </c>
      <c r="K6" s="150" t="s">
        <v>41</v>
      </c>
      <c r="L6" s="151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8" customFormat="1" ht="19.899999999999999" customHeight="1" x14ac:dyDescent="0.25">
      <c r="A7" s="152" t="s">
        <v>19</v>
      </c>
      <c r="B7" s="153"/>
      <c r="C7" s="153"/>
      <c r="D7" s="153"/>
      <c r="E7" s="154"/>
      <c r="F7" s="88"/>
      <c r="G7" s="155"/>
      <c r="H7" s="153"/>
      <c r="I7" s="153"/>
      <c r="J7" s="156">
        <f>J36+J78+J15+J29+J22+W1+J8</f>
        <v>2793.3025399999997</v>
      </c>
      <c r="K7" s="156">
        <f>K36+K78+K15+K29+K22+X1+K8</f>
        <v>1514.2</v>
      </c>
      <c r="L7" s="156">
        <f>L36+L78+L15+L29+L22+Y1+L8</f>
        <v>1541.9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</row>
    <row r="8" spans="1:53" s="28" customFormat="1" ht="68.25" customHeight="1" x14ac:dyDescent="0.25">
      <c r="A8" s="70" t="s">
        <v>207</v>
      </c>
      <c r="B8" s="220" t="s">
        <v>41</v>
      </c>
      <c r="C8" s="218"/>
      <c r="D8" s="218"/>
      <c r="E8" s="219"/>
      <c r="F8" s="65"/>
      <c r="G8" s="65"/>
      <c r="H8" s="65"/>
      <c r="I8" s="153"/>
      <c r="J8" s="228">
        <f t="shared" ref="J8:J13" si="0">J9</f>
        <v>2</v>
      </c>
      <c r="K8" s="228">
        <f t="shared" ref="K8:L13" si="1">K9</f>
        <v>2</v>
      </c>
      <c r="L8" s="228">
        <f>L9</f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</row>
    <row r="9" spans="1:53" s="28" customFormat="1" ht="19.899999999999999" customHeight="1" x14ac:dyDescent="0.25">
      <c r="A9" s="70" t="s">
        <v>205</v>
      </c>
      <c r="B9" s="220" t="s">
        <v>41</v>
      </c>
      <c r="C9" s="218" t="s">
        <v>169</v>
      </c>
      <c r="D9" s="218" t="s">
        <v>32</v>
      </c>
      <c r="E9" s="219" t="s">
        <v>206</v>
      </c>
      <c r="F9" s="65"/>
      <c r="G9" s="65"/>
      <c r="H9" s="65"/>
      <c r="I9" s="153"/>
      <c r="J9" s="228">
        <f t="shared" si="0"/>
        <v>2</v>
      </c>
      <c r="K9" s="228">
        <f t="shared" si="1"/>
        <v>2</v>
      </c>
      <c r="L9" s="228">
        <f t="shared" si="1"/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</row>
    <row r="10" spans="1:53" s="28" customFormat="1" ht="19.899999999999999" customHeight="1" x14ac:dyDescent="0.25">
      <c r="A10" s="70" t="s">
        <v>94</v>
      </c>
      <c r="B10" s="220" t="s">
        <v>41</v>
      </c>
      <c r="C10" s="218" t="s">
        <v>169</v>
      </c>
      <c r="D10" s="218" t="s">
        <v>32</v>
      </c>
      <c r="E10" s="219" t="s">
        <v>206</v>
      </c>
      <c r="F10" s="65" t="s">
        <v>96</v>
      </c>
      <c r="G10" s="65"/>
      <c r="H10" s="65"/>
      <c r="I10" s="153"/>
      <c r="J10" s="228">
        <f t="shared" si="0"/>
        <v>2</v>
      </c>
      <c r="K10" s="228">
        <f t="shared" si="1"/>
        <v>2</v>
      </c>
      <c r="L10" s="228">
        <f t="shared" si="1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</row>
    <row r="11" spans="1:53" s="28" customFormat="1" ht="38.25" customHeight="1" x14ac:dyDescent="0.25">
      <c r="A11" s="70" t="s">
        <v>95</v>
      </c>
      <c r="B11" s="220" t="s">
        <v>41</v>
      </c>
      <c r="C11" s="218" t="s">
        <v>169</v>
      </c>
      <c r="D11" s="218" t="s">
        <v>32</v>
      </c>
      <c r="E11" s="219" t="s">
        <v>206</v>
      </c>
      <c r="F11" s="65" t="s">
        <v>97</v>
      </c>
      <c r="G11" s="65"/>
      <c r="H11" s="65"/>
      <c r="I11" s="153"/>
      <c r="J11" s="228">
        <f t="shared" si="0"/>
        <v>2</v>
      </c>
      <c r="K11" s="228">
        <f t="shared" si="1"/>
        <v>2</v>
      </c>
      <c r="L11" s="228">
        <f t="shared" si="1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</row>
    <row r="12" spans="1:53" s="28" customFormat="1" ht="19.899999999999999" customHeight="1" x14ac:dyDescent="0.25">
      <c r="A12" s="111" t="s">
        <v>12</v>
      </c>
      <c r="B12" s="220" t="s">
        <v>41</v>
      </c>
      <c r="C12" s="218" t="s">
        <v>169</v>
      </c>
      <c r="D12" s="218" t="s">
        <v>32</v>
      </c>
      <c r="E12" s="219" t="s">
        <v>206</v>
      </c>
      <c r="F12" s="65" t="s">
        <v>97</v>
      </c>
      <c r="G12" s="65" t="s">
        <v>13</v>
      </c>
      <c r="H12" s="65"/>
      <c r="I12" s="153"/>
      <c r="J12" s="228">
        <f t="shared" si="0"/>
        <v>2</v>
      </c>
      <c r="K12" s="228">
        <f t="shared" si="1"/>
        <v>2</v>
      </c>
      <c r="L12" s="228">
        <f t="shared" si="1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</row>
    <row r="13" spans="1:53" s="28" customFormat="1" ht="19.899999999999999" customHeight="1" x14ac:dyDescent="0.25">
      <c r="A13" s="111" t="s">
        <v>193</v>
      </c>
      <c r="B13" s="220" t="s">
        <v>41</v>
      </c>
      <c r="C13" s="218" t="s">
        <v>169</v>
      </c>
      <c r="D13" s="218" t="s">
        <v>32</v>
      </c>
      <c r="E13" s="219" t="s">
        <v>206</v>
      </c>
      <c r="F13" s="65" t="s">
        <v>97</v>
      </c>
      <c r="G13" s="65" t="s">
        <v>13</v>
      </c>
      <c r="H13" s="65" t="s">
        <v>28</v>
      </c>
      <c r="I13" s="153"/>
      <c r="J13" s="228">
        <f t="shared" si="0"/>
        <v>2</v>
      </c>
      <c r="K13" s="228">
        <f t="shared" si="1"/>
        <v>2</v>
      </c>
      <c r="L13" s="228">
        <f t="shared" si="1"/>
        <v>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</row>
    <row r="14" spans="1:53" s="28" customFormat="1" ht="51" customHeight="1" x14ac:dyDescent="0.25">
      <c r="A14" s="209" t="s">
        <v>156</v>
      </c>
      <c r="B14" s="155" t="s">
        <v>41</v>
      </c>
      <c r="C14" s="153" t="s">
        <v>169</v>
      </c>
      <c r="D14" s="153" t="s">
        <v>32</v>
      </c>
      <c r="E14" s="154" t="s">
        <v>206</v>
      </c>
      <c r="F14" s="88" t="s">
        <v>97</v>
      </c>
      <c r="G14" s="88" t="s">
        <v>13</v>
      </c>
      <c r="H14" s="88" t="s">
        <v>28</v>
      </c>
      <c r="I14" s="153" t="s">
        <v>194</v>
      </c>
      <c r="J14" s="229">
        <f>'Прил 2'!J49</f>
        <v>2</v>
      </c>
      <c r="K14" s="229">
        <f>'Прил 2'!K49</f>
        <v>2</v>
      </c>
      <c r="L14" s="229">
        <f>'Прил 2'!L49</f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28" customFormat="1" ht="66.75" customHeight="1" x14ac:dyDescent="0.25">
      <c r="A15" s="112" t="s">
        <v>197</v>
      </c>
      <c r="B15" s="203" t="s">
        <v>28</v>
      </c>
      <c r="C15" s="210"/>
      <c r="D15" s="210"/>
      <c r="E15" s="80"/>
      <c r="F15" s="88"/>
      <c r="G15" s="227"/>
      <c r="H15" s="210"/>
      <c r="I15" s="210"/>
      <c r="J15" s="228">
        <f t="shared" ref="J15:J20" si="2">J16</f>
        <v>338.10253999999998</v>
      </c>
      <c r="K15" s="228">
        <f t="shared" ref="K15:L20" si="3">K16</f>
        <v>317.44</v>
      </c>
      <c r="L15" s="228">
        <f t="shared" si="3"/>
        <v>356.4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</row>
    <row r="16" spans="1:53" s="28" customFormat="1" ht="242.25" customHeight="1" x14ac:dyDescent="0.25">
      <c r="A16" s="133" t="s">
        <v>224</v>
      </c>
      <c r="B16" s="65" t="s">
        <v>28</v>
      </c>
      <c r="C16" s="65" t="s">
        <v>169</v>
      </c>
      <c r="D16" s="65" t="s">
        <v>13</v>
      </c>
      <c r="E16" s="90" t="s">
        <v>51</v>
      </c>
      <c r="F16" s="65"/>
      <c r="G16" s="68"/>
      <c r="H16" s="65"/>
      <c r="I16" s="65"/>
      <c r="J16" s="228">
        <f t="shared" si="2"/>
        <v>338.10253999999998</v>
      </c>
      <c r="K16" s="228">
        <f t="shared" si="3"/>
        <v>317.44</v>
      </c>
      <c r="L16" s="228">
        <f t="shared" si="3"/>
        <v>356.4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53" s="28" customFormat="1" ht="43.5" customHeight="1" x14ac:dyDescent="0.25">
      <c r="A17" s="70" t="s">
        <v>95</v>
      </c>
      <c r="B17" s="65" t="s">
        <v>28</v>
      </c>
      <c r="C17" s="65" t="s">
        <v>169</v>
      </c>
      <c r="D17" s="65" t="s">
        <v>13</v>
      </c>
      <c r="E17" s="90" t="s">
        <v>51</v>
      </c>
      <c r="F17" s="65" t="s">
        <v>96</v>
      </c>
      <c r="G17" s="68"/>
      <c r="H17" s="65"/>
      <c r="I17" s="65"/>
      <c r="J17" s="228">
        <f t="shared" si="2"/>
        <v>338.10253999999998</v>
      </c>
      <c r="K17" s="228">
        <f t="shared" si="3"/>
        <v>317.44</v>
      </c>
      <c r="L17" s="228">
        <f t="shared" si="3"/>
        <v>356.4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</row>
    <row r="18" spans="1:53" s="28" customFormat="1" ht="18.75" customHeight="1" x14ac:dyDescent="0.25">
      <c r="A18" s="70" t="s">
        <v>38</v>
      </c>
      <c r="B18" s="65" t="s">
        <v>28</v>
      </c>
      <c r="C18" s="65" t="s">
        <v>169</v>
      </c>
      <c r="D18" s="65" t="s">
        <v>13</v>
      </c>
      <c r="E18" s="90" t="s">
        <v>51</v>
      </c>
      <c r="F18" s="65" t="s">
        <v>97</v>
      </c>
      <c r="G18" s="68"/>
      <c r="H18" s="65"/>
      <c r="I18" s="65"/>
      <c r="J18" s="228">
        <f t="shared" si="2"/>
        <v>338.10253999999998</v>
      </c>
      <c r="K18" s="228">
        <f t="shared" si="3"/>
        <v>317.44</v>
      </c>
      <c r="L18" s="228">
        <f t="shared" si="3"/>
        <v>356.4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</row>
    <row r="19" spans="1:53" s="28" customFormat="1" ht="24.75" customHeight="1" x14ac:dyDescent="0.25">
      <c r="A19" s="70" t="s">
        <v>49</v>
      </c>
      <c r="B19" s="65" t="s">
        <v>28</v>
      </c>
      <c r="C19" s="65" t="s">
        <v>169</v>
      </c>
      <c r="D19" s="65" t="s">
        <v>13</v>
      </c>
      <c r="E19" s="90" t="s">
        <v>51</v>
      </c>
      <c r="F19" s="65" t="s">
        <v>97</v>
      </c>
      <c r="G19" s="68" t="s">
        <v>14</v>
      </c>
      <c r="H19" s="65"/>
      <c r="I19" s="65"/>
      <c r="J19" s="228">
        <f t="shared" si="2"/>
        <v>338.10253999999998</v>
      </c>
      <c r="K19" s="228">
        <f t="shared" si="3"/>
        <v>317.44</v>
      </c>
      <c r="L19" s="228">
        <f t="shared" si="3"/>
        <v>356.4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</row>
    <row r="20" spans="1:53" s="28" customFormat="1" ht="24" customHeight="1" x14ac:dyDescent="0.25">
      <c r="A20" s="70" t="s">
        <v>50</v>
      </c>
      <c r="B20" s="65" t="s">
        <v>28</v>
      </c>
      <c r="C20" s="65" t="s">
        <v>169</v>
      </c>
      <c r="D20" s="65" t="s">
        <v>13</v>
      </c>
      <c r="E20" s="90" t="s">
        <v>51</v>
      </c>
      <c r="F20" s="65" t="s">
        <v>97</v>
      </c>
      <c r="G20" s="68" t="s">
        <v>14</v>
      </c>
      <c r="H20" s="65" t="s">
        <v>26</v>
      </c>
      <c r="I20" s="65"/>
      <c r="J20" s="228">
        <f t="shared" si="2"/>
        <v>338.10253999999998</v>
      </c>
      <c r="K20" s="228">
        <f t="shared" si="3"/>
        <v>317.44</v>
      </c>
      <c r="L20" s="228">
        <f t="shared" si="3"/>
        <v>356.4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</row>
    <row r="21" spans="1:53" s="28" customFormat="1" ht="49.5" customHeight="1" x14ac:dyDescent="0.25">
      <c r="A21" s="209" t="s">
        <v>156</v>
      </c>
      <c r="B21" s="88" t="s">
        <v>28</v>
      </c>
      <c r="C21" s="88" t="s">
        <v>169</v>
      </c>
      <c r="D21" s="88" t="s">
        <v>13</v>
      </c>
      <c r="E21" s="89" t="s">
        <v>51</v>
      </c>
      <c r="F21" s="88" t="s">
        <v>97</v>
      </c>
      <c r="G21" s="216" t="s">
        <v>14</v>
      </c>
      <c r="H21" s="88" t="s">
        <v>26</v>
      </c>
      <c r="I21" s="88">
        <v>911</v>
      </c>
      <c r="J21" s="229">
        <f>'Прил 2'!J68</f>
        <v>338.10253999999998</v>
      </c>
      <c r="K21" s="229">
        <f>'Прил 2'!K68</f>
        <v>317.44</v>
      </c>
      <c r="L21" s="229">
        <f>'Прил 2'!L68</f>
        <v>356.4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</row>
    <row r="22" spans="1:53" s="28" customFormat="1" ht="49.5" customHeight="1" x14ac:dyDescent="0.25">
      <c r="A22" s="106" t="s">
        <v>204</v>
      </c>
      <c r="B22" s="220" t="s">
        <v>203</v>
      </c>
      <c r="C22" s="218"/>
      <c r="D22" s="218"/>
      <c r="E22" s="219"/>
      <c r="F22" s="65"/>
      <c r="G22" s="65"/>
      <c r="H22" s="65"/>
      <c r="I22" s="218"/>
      <c r="J22" s="228">
        <f t="shared" ref="J22:J27" si="4">J23</f>
        <v>34.799999999999997</v>
      </c>
      <c r="K22" s="228">
        <f t="shared" ref="K22:L27" si="5">K23</f>
        <v>28.56</v>
      </c>
      <c r="L22" s="228">
        <f t="shared" si="5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</row>
    <row r="23" spans="1:53" s="28" customFormat="1" ht="246" customHeight="1" x14ac:dyDescent="0.25">
      <c r="A23" s="133" t="s">
        <v>224</v>
      </c>
      <c r="B23" s="220" t="s">
        <v>203</v>
      </c>
      <c r="C23" s="218" t="s">
        <v>169</v>
      </c>
      <c r="D23" s="218" t="s">
        <v>13</v>
      </c>
      <c r="E23" s="219" t="s">
        <v>51</v>
      </c>
      <c r="F23" s="65"/>
      <c r="G23" s="65"/>
      <c r="H23" s="65"/>
      <c r="I23" s="218"/>
      <c r="J23" s="228">
        <f t="shared" si="4"/>
        <v>34.799999999999997</v>
      </c>
      <c r="K23" s="228">
        <f t="shared" si="5"/>
        <v>28.56</v>
      </c>
      <c r="L23" s="228">
        <f t="shared" si="5"/>
        <v>0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</row>
    <row r="24" spans="1:53" s="28" customFormat="1" ht="36.75" customHeight="1" x14ac:dyDescent="0.25">
      <c r="A24" s="70" t="s">
        <v>94</v>
      </c>
      <c r="B24" s="220" t="s">
        <v>203</v>
      </c>
      <c r="C24" s="218" t="s">
        <v>169</v>
      </c>
      <c r="D24" s="218" t="s">
        <v>13</v>
      </c>
      <c r="E24" s="219" t="s">
        <v>51</v>
      </c>
      <c r="F24" s="65" t="s">
        <v>96</v>
      </c>
      <c r="G24" s="65"/>
      <c r="H24" s="65"/>
      <c r="I24" s="218"/>
      <c r="J24" s="228">
        <f t="shared" si="4"/>
        <v>34.799999999999997</v>
      </c>
      <c r="K24" s="228">
        <f t="shared" si="5"/>
        <v>28.56</v>
      </c>
      <c r="L24" s="228">
        <f t="shared" si="5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28" customFormat="1" ht="42.75" customHeight="1" x14ac:dyDescent="0.25">
      <c r="A25" s="70" t="s">
        <v>95</v>
      </c>
      <c r="B25" s="220" t="s">
        <v>203</v>
      </c>
      <c r="C25" s="218" t="s">
        <v>169</v>
      </c>
      <c r="D25" s="218" t="s">
        <v>13</v>
      </c>
      <c r="E25" s="219" t="s">
        <v>51</v>
      </c>
      <c r="F25" s="65" t="s">
        <v>97</v>
      </c>
      <c r="G25" s="65"/>
      <c r="H25" s="65"/>
      <c r="I25" s="218"/>
      <c r="J25" s="228">
        <f t="shared" si="4"/>
        <v>34.799999999999997</v>
      </c>
      <c r="K25" s="228">
        <f t="shared" si="5"/>
        <v>28.56</v>
      </c>
      <c r="L25" s="228">
        <f t="shared" si="5"/>
        <v>0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</row>
    <row r="26" spans="1:53" s="28" customFormat="1" ht="21.75" customHeight="1" x14ac:dyDescent="0.25">
      <c r="A26" s="106" t="s">
        <v>49</v>
      </c>
      <c r="B26" s="220" t="s">
        <v>203</v>
      </c>
      <c r="C26" s="218" t="s">
        <v>169</v>
      </c>
      <c r="D26" s="218" t="s">
        <v>13</v>
      </c>
      <c r="E26" s="219" t="s">
        <v>51</v>
      </c>
      <c r="F26" s="65" t="s">
        <v>97</v>
      </c>
      <c r="G26" s="65" t="s">
        <v>14</v>
      </c>
      <c r="H26" s="65"/>
      <c r="I26" s="218"/>
      <c r="J26" s="228">
        <f t="shared" si="4"/>
        <v>34.799999999999997</v>
      </c>
      <c r="K26" s="228">
        <f t="shared" si="5"/>
        <v>28.56</v>
      </c>
      <c r="L26" s="228">
        <f t="shared" si="5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</row>
    <row r="27" spans="1:53" s="28" customFormat="1" ht="21.75" customHeight="1" x14ac:dyDescent="0.25">
      <c r="A27" s="106" t="s">
        <v>50</v>
      </c>
      <c r="B27" s="220" t="s">
        <v>203</v>
      </c>
      <c r="C27" s="218" t="s">
        <v>169</v>
      </c>
      <c r="D27" s="218" t="s">
        <v>13</v>
      </c>
      <c r="E27" s="219" t="s">
        <v>51</v>
      </c>
      <c r="F27" s="65" t="s">
        <v>97</v>
      </c>
      <c r="G27" s="65" t="s">
        <v>14</v>
      </c>
      <c r="H27" s="65" t="s">
        <v>26</v>
      </c>
      <c r="I27" s="218"/>
      <c r="J27" s="228">
        <f t="shared" si="4"/>
        <v>34.799999999999997</v>
      </c>
      <c r="K27" s="228">
        <f t="shared" si="5"/>
        <v>28.56</v>
      </c>
      <c r="L27" s="228">
        <f t="shared" si="5"/>
        <v>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28" customFormat="1" ht="49.5" customHeight="1" x14ac:dyDescent="0.25">
      <c r="A28" s="209" t="s">
        <v>156</v>
      </c>
      <c r="B28" s="155" t="s">
        <v>203</v>
      </c>
      <c r="C28" s="153" t="s">
        <v>169</v>
      </c>
      <c r="D28" s="153" t="s">
        <v>13</v>
      </c>
      <c r="E28" s="154" t="s">
        <v>51</v>
      </c>
      <c r="F28" s="88" t="s">
        <v>97</v>
      </c>
      <c r="G28" s="88" t="s">
        <v>14</v>
      </c>
      <c r="H28" s="88" t="s">
        <v>26</v>
      </c>
      <c r="I28" s="153" t="s">
        <v>194</v>
      </c>
      <c r="J28" s="229">
        <f>'Прил 2'!J72</f>
        <v>34.799999999999997</v>
      </c>
      <c r="K28" s="229">
        <f>'Прил 2'!K72</f>
        <v>28.56</v>
      </c>
      <c r="L28" s="229">
        <f>'Прил 2'!L72</f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s="28" customFormat="1" ht="67.5" customHeight="1" x14ac:dyDescent="0.25">
      <c r="A29" s="70" t="s">
        <v>201</v>
      </c>
      <c r="B29" s="5" t="s">
        <v>198</v>
      </c>
      <c r="C29" s="65"/>
      <c r="D29" s="65"/>
      <c r="E29" s="65"/>
      <c r="F29" s="84"/>
      <c r="G29" s="88"/>
      <c r="H29" s="88"/>
      <c r="I29" s="88"/>
      <c r="J29" s="228">
        <f t="shared" ref="J29:J34" si="6">J30</f>
        <v>0.5</v>
      </c>
      <c r="K29" s="228">
        <f t="shared" ref="K29:L34" si="7">K30</f>
        <v>0</v>
      </c>
      <c r="L29" s="228">
        <f t="shared" si="7"/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</row>
    <row r="30" spans="1:53" s="28" customFormat="1" ht="33" customHeight="1" x14ac:dyDescent="0.25">
      <c r="A30" s="70" t="s">
        <v>199</v>
      </c>
      <c r="B30" s="5" t="s">
        <v>198</v>
      </c>
      <c r="C30" s="65" t="s">
        <v>169</v>
      </c>
      <c r="D30" s="65" t="s">
        <v>169</v>
      </c>
      <c r="E30" s="65" t="s">
        <v>200</v>
      </c>
      <c r="F30" s="84"/>
      <c r="G30" s="88"/>
      <c r="H30" s="88"/>
      <c r="I30" s="88"/>
      <c r="J30" s="228">
        <f t="shared" si="6"/>
        <v>0.5</v>
      </c>
      <c r="K30" s="228">
        <f t="shared" si="7"/>
        <v>0</v>
      </c>
      <c r="L30" s="228">
        <f t="shared" si="7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</row>
    <row r="31" spans="1:53" s="28" customFormat="1" ht="34.5" customHeight="1" x14ac:dyDescent="0.25">
      <c r="A31" s="70" t="s">
        <v>94</v>
      </c>
      <c r="B31" s="5" t="s">
        <v>198</v>
      </c>
      <c r="C31" s="5" t="s">
        <v>169</v>
      </c>
      <c r="D31" s="5" t="s">
        <v>32</v>
      </c>
      <c r="E31" s="5" t="s">
        <v>200</v>
      </c>
      <c r="F31" s="5" t="s">
        <v>96</v>
      </c>
      <c r="G31" s="88"/>
      <c r="H31" s="88"/>
      <c r="I31" s="88"/>
      <c r="J31" s="228">
        <f t="shared" si="6"/>
        <v>0.5</v>
      </c>
      <c r="K31" s="228">
        <f t="shared" si="7"/>
        <v>0</v>
      </c>
      <c r="L31" s="228">
        <f t="shared" si="7"/>
        <v>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</row>
    <row r="32" spans="1:53" s="28" customFormat="1" ht="36" customHeight="1" x14ac:dyDescent="0.25">
      <c r="A32" s="70" t="s">
        <v>95</v>
      </c>
      <c r="B32" s="5" t="s">
        <v>198</v>
      </c>
      <c r="C32" s="5" t="s">
        <v>169</v>
      </c>
      <c r="D32" s="5" t="s">
        <v>32</v>
      </c>
      <c r="E32" s="5" t="s">
        <v>200</v>
      </c>
      <c r="F32" s="5" t="s">
        <v>97</v>
      </c>
      <c r="G32" s="88"/>
      <c r="H32" s="88"/>
      <c r="I32" s="88"/>
      <c r="J32" s="228">
        <f t="shared" si="6"/>
        <v>0.5</v>
      </c>
      <c r="K32" s="228">
        <f t="shared" si="7"/>
        <v>0</v>
      </c>
      <c r="L32" s="228">
        <f t="shared" si="7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3" s="28" customFormat="1" ht="17.25" customHeight="1" x14ac:dyDescent="0.25">
      <c r="A33" s="111" t="s">
        <v>12</v>
      </c>
      <c r="B33" s="5" t="s">
        <v>198</v>
      </c>
      <c r="C33" s="5" t="s">
        <v>169</v>
      </c>
      <c r="D33" s="5" t="s">
        <v>32</v>
      </c>
      <c r="E33" s="5" t="s">
        <v>200</v>
      </c>
      <c r="F33" s="5" t="s">
        <v>97</v>
      </c>
      <c r="G33" s="65" t="s">
        <v>13</v>
      </c>
      <c r="H33" s="88"/>
      <c r="I33" s="88"/>
      <c r="J33" s="228">
        <f t="shared" si="6"/>
        <v>0.5</v>
      </c>
      <c r="K33" s="228">
        <f t="shared" si="7"/>
        <v>0</v>
      </c>
      <c r="L33" s="228">
        <f t="shared" si="7"/>
        <v>0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</row>
    <row r="34" spans="1:53" s="28" customFormat="1" ht="23.25" customHeight="1" x14ac:dyDescent="0.25">
      <c r="A34" s="111" t="s">
        <v>193</v>
      </c>
      <c r="B34" s="5" t="s">
        <v>198</v>
      </c>
      <c r="C34" s="5" t="s">
        <v>169</v>
      </c>
      <c r="D34" s="5" t="s">
        <v>32</v>
      </c>
      <c r="E34" s="5" t="s">
        <v>200</v>
      </c>
      <c r="F34" s="5" t="s">
        <v>97</v>
      </c>
      <c r="G34" s="65" t="s">
        <v>13</v>
      </c>
      <c r="H34" s="65" t="s">
        <v>28</v>
      </c>
      <c r="I34" s="88"/>
      <c r="J34" s="228">
        <f t="shared" si="6"/>
        <v>0.5</v>
      </c>
      <c r="K34" s="228">
        <f t="shared" si="7"/>
        <v>0</v>
      </c>
      <c r="L34" s="228">
        <f t="shared" si="7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</row>
    <row r="35" spans="1:53" s="28" customFormat="1" ht="49.5" customHeight="1" x14ac:dyDescent="0.25">
      <c r="A35" s="209" t="s">
        <v>156</v>
      </c>
      <c r="B35" s="212" t="s">
        <v>198</v>
      </c>
      <c r="C35" s="74" t="s">
        <v>169</v>
      </c>
      <c r="D35" s="88" t="s">
        <v>32</v>
      </c>
      <c r="E35" s="76">
        <v>42300</v>
      </c>
      <c r="F35" s="74" t="s">
        <v>97</v>
      </c>
      <c r="G35" s="213" t="s">
        <v>13</v>
      </c>
      <c r="H35" s="214" t="s">
        <v>137</v>
      </c>
      <c r="I35" s="88">
        <v>911</v>
      </c>
      <c r="J35" s="229">
        <f>'Прил 2'!J53</f>
        <v>0.5</v>
      </c>
      <c r="K35" s="229">
        <f>'Прил 2'!K53</f>
        <v>0</v>
      </c>
      <c r="L35" s="229">
        <f>'Прил 2'!L53</f>
        <v>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</row>
    <row r="36" spans="1:53" ht="17.25" customHeight="1" x14ac:dyDescent="0.25">
      <c r="A36" s="78" t="s">
        <v>136</v>
      </c>
      <c r="B36" s="67" t="s">
        <v>30</v>
      </c>
      <c r="C36" s="5"/>
      <c r="D36" s="65"/>
      <c r="E36" s="90"/>
      <c r="F36" s="65"/>
      <c r="G36" s="157"/>
      <c r="H36" s="158"/>
      <c r="I36" s="159"/>
      <c r="J36" s="101">
        <f>J37+J50</f>
        <v>1297.7449999999999</v>
      </c>
      <c r="K36" s="101">
        <f>K37+K50</f>
        <v>836.6</v>
      </c>
      <c r="L36" s="101">
        <f>L37+L50</f>
        <v>836.6</v>
      </c>
      <c r="M36" s="63"/>
      <c r="N36" s="63"/>
      <c r="O36" s="63"/>
    </row>
    <row r="37" spans="1:53" ht="15.75" x14ac:dyDescent="0.25">
      <c r="A37" s="111" t="s">
        <v>131</v>
      </c>
      <c r="B37" s="67">
        <v>65</v>
      </c>
      <c r="C37" s="5">
        <v>1</v>
      </c>
      <c r="D37" s="74"/>
      <c r="E37" s="80"/>
      <c r="F37" s="74"/>
      <c r="G37" s="157"/>
      <c r="H37" s="158"/>
      <c r="I37" s="159"/>
      <c r="J37" s="101">
        <f>J38+J44</f>
        <v>564</v>
      </c>
      <c r="K37" s="101">
        <f t="shared" ref="K37:L37" si="8">K38</f>
        <v>356.6</v>
      </c>
      <c r="L37" s="101">
        <f t="shared" si="8"/>
        <v>356.6</v>
      </c>
    </row>
    <row r="38" spans="1:53" ht="31.5" x14ac:dyDescent="0.25">
      <c r="A38" s="111" t="s">
        <v>31</v>
      </c>
      <c r="B38" s="68" t="s">
        <v>30</v>
      </c>
      <c r="C38" s="65" t="s">
        <v>20</v>
      </c>
      <c r="D38" s="65" t="s">
        <v>32</v>
      </c>
      <c r="E38" s="90" t="s">
        <v>33</v>
      </c>
      <c r="F38" s="65"/>
      <c r="G38" s="68"/>
      <c r="H38" s="65"/>
      <c r="I38" s="65"/>
      <c r="J38" s="101">
        <f>J41</f>
        <v>451.77800000000002</v>
      </c>
      <c r="K38" s="101">
        <f>K41</f>
        <v>356.6</v>
      </c>
      <c r="L38" s="230">
        <f>L41</f>
        <v>356.6</v>
      </c>
    </row>
    <row r="39" spans="1:53" ht="78.75" x14ac:dyDescent="0.25">
      <c r="A39" s="100" t="s">
        <v>98</v>
      </c>
      <c r="B39" s="67">
        <v>65</v>
      </c>
      <c r="C39" s="5">
        <v>1</v>
      </c>
      <c r="D39" s="65" t="s">
        <v>32</v>
      </c>
      <c r="E39" s="66">
        <v>41150</v>
      </c>
      <c r="F39" s="65" t="s">
        <v>100</v>
      </c>
      <c r="G39" s="65"/>
      <c r="H39" s="65"/>
      <c r="I39" s="65"/>
      <c r="J39" s="101">
        <f>J40</f>
        <v>451.77800000000002</v>
      </c>
      <c r="K39" s="101">
        <f t="shared" ref="K39:L39" si="9">K40</f>
        <v>356.6</v>
      </c>
      <c r="L39" s="101">
        <f t="shared" si="9"/>
        <v>356.6</v>
      </c>
    </row>
    <row r="40" spans="1:53" ht="31.5" x14ac:dyDescent="0.25">
      <c r="A40" s="100" t="s">
        <v>99</v>
      </c>
      <c r="B40" s="67">
        <v>65</v>
      </c>
      <c r="C40" s="5">
        <v>1</v>
      </c>
      <c r="D40" s="65" t="s">
        <v>32</v>
      </c>
      <c r="E40" s="66">
        <v>41150</v>
      </c>
      <c r="F40" s="65" t="s">
        <v>101</v>
      </c>
      <c r="G40" s="65"/>
      <c r="H40" s="65"/>
      <c r="I40" s="65"/>
      <c r="J40" s="101">
        <f>J41</f>
        <v>451.77800000000002</v>
      </c>
      <c r="K40" s="101">
        <f t="shared" ref="K40:L40" si="10">K41</f>
        <v>356.6</v>
      </c>
      <c r="L40" s="101">
        <f t="shared" si="10"/>
        <v>356.6</v>
      </c>
    </row>
    <row r="41" spans="1:53" ht="15.75" x14ac:dyDescent="0.25">
      <c r="A41" s="111" t="s">
        <v>12</v>
      </c>
      <c r="B41" s="67">
        <v>65</v>
      </c>
      <c r="C41" s="5">
        <v>1</v>
      </c>
      <c r="D41" s="65" t="s">
        <v>32</v>
      </c>
      <c r="E41" s="66">
        <v>41150</v>
      </c>
      <c r="F41" s="5" t="s">
        <v>101</v>
      </c>
      <c r="G41" s="160" t="s">
        <v>13</v>
      </c>
      <c r="H41" s="161"/>
      <c r="I41" s="65"/>
      <c r="J41" s="101">
        <f>J42</f>
        <v>451.77800000000002</v>
      </c>
      <c r="K41" s="101">
        <f t="shared" ref="K41:L42" si="11">K42</f>
        <v>356.6</v>
      </c>
      <c r="L41" s="230">
        <f t="shared" si="11"/>
        <v>356.6</v>
      </c>
    </row>
    <row r="42" spans="1:53" ht="47.25" x14ac:dyDescent="0.25">
      <c r="A42" s="111" t="s">
        <v>29</v>
      </c>
      <c r="B42" s="67">
        <v>65</v>
      </c>
      <c r="C42" s="5">
        <v>1</v>
      </c>
      <c r="D42" s="65" t="s">
        <v>32</v>
      </c>
      <c r="E42" s="66">
        <v>41150</v>
      </c>
      <c r="F42" s="5" t="s">
        <v>101</v>
      </c>
      <c r="G42" s="162" t="s">
        <v>13</v>
      </c>
      <c r="H42" s="163" t="s">
        <v>24</v>
      </c>
      <c r="I42" s="65"/>
      <c r="J42" s="101">
        <f>J43</f>
        <v>451.77800000000002</v>
      </c>
      <c r="K42" s="101">
        <f t="shared" si="11"/>
        <v>356.6</v>
      </c>
      <c r="L42" s="230">
        <f t="shared" si="11"/>
        <v>356.6</v>
      </c>
    </row>
    <row r="43" spans="1:53" ht="47.25" x14ac:dyDescent="0.25">
      <c r="A43" s="209" t="s">
        <v>156</v>
      </c>
      <c r="B43" s="212">
        <v>65</v>
      </c>
      <c r="C43" s="74">
        <v>1</v>
      </c>
      <c r="D43" s="88" t="s">
        <v>32</v>
      </c>
      <c r="E43" s="80" t="s">
        <v>33</v>
      </c>
      <c r="F43" s="74" t="s">
        <v>101</v>
      </c>
      <c r="G43" s="213" t="s">
        <v>13</v>
      </c>
      <c r="H43" s="214" t="s">
        <v>24</v>
      </c>
      <c r="I43" s="88">
        <v>911</v>
      </c>
      <c r="J43" s="231">
        <f>'Прил 2'!J15</f>
        <v>451.77800000000002</v>
      </c>
      <c r="K43" s="231">
        <f>'Прил 2'!K15</f>
        <v>356.6</v>
      </c>
      <c r="L43" s="231">
        <f>'Прил 2'!L15</f>
        <v>356.6</v>
      </c>
    </row>
    <row r="44" spans="1:53" ht="68.25" customHeight="1" x14ac:dyDescent="0.25">
      <c r="A44" s="202" t="s">
        <v>191</v>
      </c>
      <c r="B44" s="64" t="s">
        <v>30</v>
      </c>
      <c r="C44" s="5" t="s">
        <v>20</v>
      </c>
      <c r="D44" s="65" t="s">
        <v>32</v>
      </c>
      <c r="E44" s="66" t="s">
        <v>192</v>
      </c>
      <c r="F44" s="5"/>
      <c r="G44" s="5"/>
      <c r="H44" s="5"/>
      <c r="I44" s="65"/>
      <c r="J44" s="101">
        <f>J45</f>
        <v>112.22199999999999</v>
      </c>
      <c r="K44" s="101">
        <f t="shared" ref="K44:L48" si="12">K45</f>
        <v>0</v>
      </c>
      <c r="L44" s="101">
        <f t="shared" si="12"/>
        <v>0</v>
      </c>
    </row>
    <row r="45" spans="1:53" ht="81" customHeight="1" x14ac:dyDescent="0.25">
      <c r="A45" s="205" t="s">
        <v>98</v>
      </c>
      <c r="B45" s="64" t="s">
        <v>30</v>
      </c>
      <c r="C45" s="5" t="s">
        <v>20</v>
      </c>
      <c r="D45" s="65" t="s">
        <v>32</v>
      </c>
      <c r="E45" s="66" t="s">
        <v>192</v>
      </c>
      <c r="F45" s="5" t="s">
        <v>100</v>
      </c>
      <c r="G45" s="5"/>
      <c r="H45" s="5"/>
      <c r="I45" s="65"/>
      <c r="J45" s="101">
        <f>J46</f>
        <v>112.22199999999999</v>
      </c>
      <c r="K45" s="101">
        <f t="shared" si="12"/>
        <v>0</v>
      </c>
      <c r="L45" s="101">
        <f t="shared" si="12"/>
        <v>0</v>
      </c>
    </row>
    <row r="46" spans="1:53" ht="36" customHeight="1" x14ac:dyDescent="0.25">
      <c r="A46" s="205" t="s">
        <v>99</v>
      </c>
      <c r="B46" s="64" t="s">
        <v>30</v>
      </c>
      <c r="C46" s="5" t="s">
        <v>20</v>
      </c>
      <c r="D46" s="65" t="s">
        <v>32</v>
      </c>
      <c r="E46" s="66" t="s">
        <v>192</v>
      </c>
      <c r="F46" s="5" t="s">
        <v>101</v>
      </c>
      <c r="G46" s="5"/>
      <c r="H46" s="5"/>
      <c r="I46" s="65"/>
      <c r="J46" s="101">
        <f>J47</f>
        <v>112.22199999999999</v>
      </c>
      <c r="K46" s="101">
        <f t="shared" si="12"/>
        <v>0</v>
      </c>
      <c r="L46" s="101">
        <f t="shared" si="12"/>
        <v>0</v>
      </c>
    </row>
    <row r="47" spans="1:53" ht="20.25" customHeight="1" x14ac:dyDescent="0.25">
      <c r="A47" s="211" t="s">
        <v>12</v>
      </c>
      <c r="B47" s="64" t="s">
        <v>30</v>
      </c>
      <c r="C47" s="5" t="s">
        <v>20</v>
      </c>
      <c r="D47" s="65" t="s">
        <v>32</v>
      </c>
      <c r="E47" s="66" t="s">
        <v>192</v>
      </c>
      <c r="F47" s="5" t="s">
        <v>101</v>
      </c>
      <c r="G47" s="5" t="s">
        <v>13</v>
      </c>
      <c r="H47" s="5"/>
      <c r="I47" s="65"/>
      <c r="J47" s="101">
        <f>J48</f>
        <v>112.22199999999999</v>
      </c>
      <c r="K47" s="101">
        <f t="shared" si="12"/>
        <v>0</v>
      </c>
      <c r="L47" s="101">
        <f t="shared" si="12"/>
        <v>0</v>
      </c>
    </row>
    <row r="48" spans="1:53" ht="31.5" customHeight="1" x14ac:dyDescent="0.25">
      <c r="A48" s="211" t="s">
        <v>29</v>
      </c>
      <c r="B48" s="64" t="s">
        <v>30</v>
      </c>
      <c r="C48" s="5" t="s">
        <v>20</v>
      </c>
      <c r="D48" s="65" t="s">
        <v>32</v>
      </c>
      <c r="E48" s="66" t="s">
        <v>192</v>
      </c>
      <c r="F48" s="5" t="s">
        <v>101</v>
      </c>
      <c r="G48" s="5" t="s">
        <v>13</v>
      </c>
      <c r="H48" s="5" t="s">
        <v>24</v>
      </c>
      <c r="I48" s="65"/>
      <c r="J48" s="101">
        <f>J49</f>
        <v>112.22199999999999</v>
      </c>
      <c r="K48" s="101">
        <f t="shared" si="12"/>
        <v>0</v>
      </c>
      <c r="L48" s="101">
        <f t="shared" si="12"/>
        <v>0</v>
      </c>
    </row>
    <row r="49" spans="1:53" ht="30" customHeight="1" x14ac:dyDescent="0.25">
      <c r="A49" s="209" t="s">
        <v>156</v>
      </c>
      <c r="B49" s="81" t="s">
        <v>30</v>
      </c>
      <c r="C49" s="74" t="s">
        <v>20</v>
      </c>
      <c r="D49" s="88" t="s">
        <v>32</v>
      </c>
      <c r="E49" s="80" t="s">
        <v>192</v>
      </c>
      <c r="F49" s="74" t="s">
        <v>101</v>
      </c>
      <c r="G49" s="74" t="s">
        <v>13</v>
      </c>
      <c r="H49" s="74" t="s">
        <v>24</v>
      </c>
      <c r="I49" s="88" t="s">
        <v>194</v>
      </c>
      <c r="J49" s="231">
        <f>'Прил 2'!J18</f>
        <v>112.22199999999999</v>
      </c>
      <c r="K49" s="231">
        <f>'Прил 2'!K18</f>
        <v>0</v>
      </c>
      <c r="L49" s="231">
        <f>'Прил 2'!L18</f>
        <v>0</v>
      </c>
    </row>
    <row r="50" spans="1:53" ht="31.5" x14ac:dyDescent="0.25">
      <c r="A50" s="111" t="s">
        <v>134</v>
      </c>
      <c r="B50" s="64" t="s">
        <v>30</v>
      </c>
      <c r="C50" s="5" t="s">
        <v>21</v>
      </c>
      <c r="D50" s="65"/>
      <c r="E50" s="66"/>
      <c r="F50" s="5"/>
      <c r="G50" s="67"/>
      <c r="H50" s="5"/>
      <c r="I50" s="65"/>
      <c r="J50" s="101">
        <f>J51+J57+J72+J63</f>
        <v>733.745</v>
      </c>
      <c r="K50" s="101">
        <f>K51+K57+K72+K68</f>
        <v>480</v>
      </c>
      <c r="L50" s="101">
        <f>L51+L57+L72+L68</f>
        <v>480</v>
      </c>
    </row>
    <row r="51" spans="1:53" ht="30.75" customHeight="1" x14ac:dyDescent="0.25">
      <c r="A51" s="111" t="s">
        <v>34</v>
      </c>
      <c r="B51" s="64" t="s">
        <v>30</v>
      </c>
      <c r="C51" s="5" t="s">
        <v>21</v>
      </c>
      <c r="D51" s="65" t="s">
        <v>32</v>
      </c>
      <c r="E51" s="66" t="s">
        <v>35</v>
      </c>
      <c r="F51" s="5"/>
      <c r="G51" s="67"/>
      <c r="H51" s="5"/>
      <c r="I51" s="68"/>
      <c r="J51" s="101">
        <f>J52</f>
        <v>438.245</v>
      </c>
      <c r="K51" s="101">
        <f>K54</f>
        <v>300</v>
      </c>
      <c r="L51" s="230">
        <f>L54</f>
        <v>300</v>
      </c>
    </row>
    <row r="52" spans="1:53" ht="84" customHeight="1" x14ac:dyDescent="0.25">
      <c r="A52" s="100" t="s">
        <v>98</v>
      </c>
      <c r="B52" s="64" t="s">
        <v>30</v>
      </c>
      <c r="C52" s="5" t="s">
        <v>21</v>
      </c>
      <c r="D52" s="65" t="s">
        <v>32</v>
      </c>
      <c r="E52" s="66" t="s">
        <v>35</v>
      </c>
      <c r="F52" s="5" t="s">
        <v>100</v>
      </c>
      <c r="G52" s="67"/>
      <c r="H52" s="5"/>
      <c r="I52" s="68"/>
      <c r="J52" s="101">
        <f>J53</f>
        <v>438.245</v>
      </c>
      <c r="K52" s="101">
        <f t="shared" ref="K52:L52" si="13">K53</f>
        <v>300</v>
      </c>
      <c r="L52" s="101">
        <f t="shared" si="13"/>
        <v>300</v>
      </c>
    </row>
    <row r="53" spans="1:53" ht="30.75" customHeight="1" x14ac:dyDescent="0.25">
      <c r="A53" s="100" t="s">
        <v>99</v>
      </c>
      <c r="B53" s="64" t="s">
        <v>30</v>
      </c>
      <c r="C53" s="5" t="s">
        <v>21</v>
      </c>
      <c r="D53" s="65" t="s">
        <v>32</v>
      </c>
      <c r="E53" s="66" t="s">
        <v>35</v>
      </c>
      <c r="F53" s="5" t="s">
        <v>101</v>
      </c>
      <c r="G53" s="67"/>
      <c r="H53" s="5"/>
      <c r="I53" s="68"/>
      <c r="J53" s="101">
        <f>J54</f>
        <v>438.245</v>
      </c>
      <c r="K53" s="101">
        <f t="shared" ref="K53:L53" si="14">K54</f>
        <v>300</v>
      </c>
      <c r="L53" s="101">
        <f t="shared" si="14"/>
        <v>300</v>
      </c>
    </row>
    <row r="54" spans="1:53" ht="15.75" x14ac:dyDescent="0.25">
      <c r="A54" s="111" t="s">
        <v>12</v>
      </c>
      <c r="B54" s="64" t="s">
        <v>30</v>
      </c>
      <c r="C54" s="5" t="s">
        <v>21</v>
      </c>
      <c r="D54" s="65" t="s">
        <v>32</v>
      </c>
      <c r="E54" s="66" t="s">
        <v>35</v>
      </c>
      <c r="F54" s="5" t="s">
        <v>101</v>
      </c>
      <c r="G54" s="67" t="s">
        <v>13</v>
      </c>
      <c r="H54" s="5"/>
      <c r="I54" s="68"/>
      <c r="J54" s="101">
        <f>J55</f>
        <v>438.245</v>
      </c>
      <c r="K54" s="101">
        <f t="shared" ref="K54:L55" si="15">K55</f>
        <v>300</v>
      </c>
      <c r="L54" s="230">
        <f t="shared" si="15"/>
        <v>300</v>
      </c>
    </row>
    <row r="55" spans="1:53" ht="63" customHeight="1" x14ac:dyDescent="0.25">
      <c r="A55" s="111" t="s">
        <v>62</v>
      </c>
      <c r="B55" s="64" t="s">
        <v>30</v>
      </c>
      <c r="C55" s="65" t="s">
        <v>21</v>
      </c>
      <c r="D55" s="65" t="s">
        <v>32</v>
      </c>
      <c r="E55" s="90">
        <v>41110</v>
      </c>
      <c r="F55" s="65" t="s">
        <v>101</v>
      </c>
      <c r="G55" s="68" t="s">
        <v>13</v>
      </c>
      <c r="H55" s="65" t="s">
        <v>14</v>
      </c>
      <c r="I55" s="68"/>
      <c r="J55" s="101">
        <f>J56</f>
        <v>438.245</v>
      </c>
      <c r="K55" s="101">
        <f t="shared" si="15"/>
        <v>300</v>
      </c>
      <c r="L55" s="230">
        <f t="shared" si="15"/>
        <v>300</v>
      </c>
    </row>
    <row r="56" spans="1:53" ht="47.25" x14ac:dyDescent="0.25">
      <c r="A56" s="209" t="s">
        <v>156</v>
      </c>
      <c r="B56" s="81" t="s">
        <v>30</v>
      </c>
      <c r="C56" s="88" t="s">
        <v>21</v>
      </c>
      <c r="D56" s="88" t="s">
        <v>32</v>
      </c>
      <c r="E56" s="89" t="s">
        <v>35</v>
      </c>
      <c r="F56" s="88" t="s">
        <v>101</v>
      </c>
      <c r="G56" s="212" t="s">
        <v>13</v>
      </c>
      <c r="H56" s="74" t="s">
        <v>14</v>
      </c>
      <c r="I56" s="88">
        <v>911</v>
      </c>
      <c r="J56" s="231">
        <f>'Прил 2'!J24</f>
        <v>438.245</v>
      </c>
      <c r="K56" s="231">
        <f>'Прил 2'!K24</f>
        <v>300</v>
      </c>
      <c r="L56" s="231">
        <f>'Прил 2'!L24</f>
        <v>300</v>
      </c>
    </row>
    <row r="57" spans="1:53" ht="31.5" x14ac:dyDescent="0.25">
      <c r="A57" s="111" t="s">
        <v>36</v>
      </c>
      <c r="B57" s="68" t="s">
        <v>30</v>
      </c>
      <c r="C57" s="65" t="s">
        <v>21</v>
      </c>
      <c r="D57" s="65" t="s">
        <v>32</v>
      </c>
      <c r="E57" s="90" t="s">
        <v>37</v>
      </c>
      <c r="F57" s="65"/>
      <c r="G57" s="67"/>
      <c r="H57" s="5"/>
      <c r="I57" s="68"/>
      <c r="J57" s="101">
        <f>J60</f>
        <v>152.5</v>
      </c>
      <c r="K57" s="101">
        <f t="shared" ref="K57:L57" si="16">K60</f>
        <v>150</v>
      </c>
      <c r="L57" s="101">
        <f t="shared" si="16"/>
        <v>150</v>
      </c>
    </row>
    <row r="58" spans="1:53" ht="31.5" x14ac:dyDescent="0.25">
      <c r="A58" s="70" t="s">
        <v>94</v>
      </c>
      <c r="B58" s="64" t="s">
        <v>30</v>
      </c>
      <c r="C58" s="65" t="s">
        <v>21</v>
      </c>
      <c r="D58" s="65" t="s">
        <v>32</v>
      </c>
      <c r="E58" s="90" t="s">
        <v>37</v>
      </c>
      <c r="F58" s="65" t="s">
        <v>96</v>
      </c>
      <c r="G58" s="67"/>
      <c r="H58" s="5"/>
      <c r="I58" s="68"/>
      <c r="J58" s="101">
        <f>J59</f>
        <v>152.5</v>
      </c>
      <c r="K58" s="101">
        <f t="shared" ref="K58:L58" si="17">K59</f>
        <v>150</v>
      </c>
      <c r="L58" s="101">
        <f t="shared" si="17"/>
        <v>150</v>
      </c>
    </row>
    <row r="59" spans="1:53" ht="47.25" x14ac:dyDescent="0.25">
      <c r="A59" s="70" t="s">
        <v>95</v>
      </c>
      <c r="B59" s="64" t="s">
        <v>30</v>
      </c>
      <c r="C59" s="65" t="s">
        <v>21</v>
      </c>
      <c r="D59" s="65" t="s">
        <v>32</v>
      </c>
      <c r="E59" s="90" t="s">
        <v>37</v>
      </c>
      <c r="F59" s="65" t="s">
        <v>97</v>
      </c>
      <c r="G59" s="67"/>
      <c r="H59" s="5"/>
      <c r="I59" s="68"/>
      <c r="J59" s="101">
        <f>J60</f>
        <v>152.5</v>
      </c>
      <c r="K59" s="101">
        <f t="shared" ref="K59:L59" si="18">K60</f>
        <v>150</v>
      </c>
      <c r="L59" s="101">
        <f t="shared" si="18"/>
        <v>150</v>
      </c>
    </row>
    <row r="60" spans="1:53" ht="15.75" x14ac:dyDescent="0.25">
      <c r="A60" s="111" t="s">
        <v>12</v>
      </c>
      <c r="B60" s="64" t="s">
        <v>30</v>
      </c>
      <c r="C60" s="65" t="s">
        <v>21</v>
      </c>
      <c r="D60" s="65" t="s">
        <v>32</v>
      </c>
      <c r="E60" s="90" t="s">
        <v>37</v>
      </c>
      <c r="F60" s="65" t="s">
        <v>97</v>
      </c>
      <c r="G60" s="67" t="s">
        <v>13</v>
      </c>
      <c r="H60" s="5"/>
      <c r="I60" s="68"/>
      <c r="J60" s="101">
        <f>J61</f>
        <v>152.5</v>
      </c>
      <c r="K60" s="101">
        <f t="shared" ref="K60:L61" si="19">K61</f>
        <v>150</v>
      </c>
      <c r="L60" s="230">
        <f t="shared" si="19"/>
        <v>150</v>
      </c>
    </row>
    <row r="61" spans="1:53" ht="69.75" customHeight="1" x14ac:dyDescent="0.25">
      <c r="A61" s="111" t="s">
        <v>62</v>
      </c>
      <c r="B61" s="64" t="s">
        <v>30</v>
      </c>
      <c r="C61" s="65" t="s">
        <v>21</v>
      </c>
      <c r="D61" s="65" t="s">
        <v>32</v>
      </c>
      <c r="E61" s="90" t="s">
        <v>37</v>
      </c>
      <c r="F61" s="65" t="s">
        <v>97</v>
      </c>
      <c r="G61" s="67" t="s">
        <v>13</v>
      </c>
      <c r="H61" s="5" t="s">
        <v>14</v>
      </c>
      <c r="I61" s="68"/>
      <c r="J61" s="101">
        <f>J62</f>
        <v>152.5</v>
      </c>
      <c r="K61" s="101">
        <f t="shared" si="19"/>
        <v>150</v>
      </c>
      <c r="L61" s="230">
        <f t="shared" si="19"/>
        <v>150</v>
      </c>
    </row>
    <row r="62" spans="1:53" s="10" customFormat="1" ht="47.25" x14ac:dyDescent="0.25">
      <c r="A62" s="209" t="s">
        <v>156</v>
      </c>
      <c r="B62" s="81" t="s">
        <v>30</v>
      </c>
      <c r="C62" s="88" t="s">
        <v>21</v>
      </c>
      <c r="D62" s="88" t="s">
        <v>32</v>
      </c>
      <c r="E62" s="89" t="s">
        <v>37</v>
      </c>
      <c r="F62" s="88" t="s">
        <v>97</v>
      </c>
      <c r="G62" s="212" t="s">
        <v>13</v>
      </c>
      <c r="H62" s="74" t="s">
        <v>14</v>
      </c>
      <c r="I62" s="216">
        <v>911</v>
      </c>
      <c r="J62" s="231">
        <f>'Прил 2'!J26</f>
        <v>152.5</v>
      </c>
      <c r="K62" s="231">
        <f>'Прил 2'!K26</f>
        <v>150</v>
      </c>
      <c r="L62" s="231">
        <f>'Прил 2'!L26</f>
        <v>150</v>
      </c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  <c r="AF62" s="225"/>
      <c r="AG62" s="225"/>
      <c r="AH62" s="225"/>
      <c r="AI62" s="225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</row>
    <row r="63" spans="1:53" s="10" customFormat="1" ht="31.5" x14ac:dyDescent="0.25">
      <c r="A63" s="70" t="s">
        <v>94</v>
      </c>
      <c r="B63" s="64" t="s">
        <v>30</v>
      </c>
      <c r="C63" s="65" t="s">
        <v>21</v>
      </c>
      <c r="D63" s="65" t="s">
        <v>32</v>
      </c>
      <c r="E63" s="90" t="s">
        <v>37</v>
      </c>
      <c r="F63" s="65" t="s">
        <v>103</v>
      </c>
      <c r="G63" s="67"/>
      <c r="H63" s="5"/>
      <c r="I63" s="68"/>
      <c r="J63" s="101">
        <f>J64+J68</f>
        <v>33</v>
      </c>
      <c r="K63" s="101">
        <f t="shared" ref="K63:L63" si="20">K64+K68</f>
        <v>30</v>
      </c>
      <c r="L63" s="101">
        <f t="shared" si="20"/>
        <v>30</v>
      </c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25"/>
      <c r="AE63" s="225"/>
      <c r="AF63" s="225"/>
      <c r="AG63" s="225"/>
      <c r="AH63" s="225"/>
      <c r="AI63" s="225"/>
      <c r="AJ63" s="225"/>
      <c r="AK63" s="225"/>
      <c r="AL63" s="225"/>
      <c r="AM63" s="225"/>
      <c r="AN63" s="225"/>
      <c r="AO63" s="225"/>
      <c r="AP63" s="225"/>
      <c r="AQ63" s="225"/>
      <c r="AR63" s="225"/>
      <c r="AS63" s="225"/>
      <c r="AT63" s="225"/>
      <c r="AU63" s="225"/>
      <c r="AV63" s="225"/>
      <c r="AW63" s="225"/>
      <c r="AX63" s="225"/>
      <c r="AY63" s="225"/>
      <c r="AZ63" s="225"/>
      <c r="BA63" s="225"/>
    </row>
    <row r="64" spans="1:53" s="10" customFormat="1" ht="15.75" x14ac:dyDescent="0.25">
      <c r="A64" s="6" t="s">
        <v>228</v>
      </c>
      <c r="B64" s="215" t="s">
        <v>30</v>
      </c>
      <c r="C64" s="203" t="s">
        <v>21</v>
      </c>
      <c r="D64" s="65" t="s">
        <v>32</v>
      </c>
      <c r="E64" s="90" t="s">
        <v>37</v>
      </c>
      <c r="F64" s="65" t="s">
        <v>229</v>
      </c>
      <c r="G64" s="67"/>
      <c r="H64" s="206"/>
      <c r="I64" s="65"/>
      <c r="J64" s="101">
        <f>J65</f>
        <v>3</v>
      </c>
      <c r="K64" s="101">
        <f t="shared" ref="K64:L66" si="21">K65</f>
        <v>0</v>
      </c>
      <c r="L64" s="101">
        <f t="shared" si="21"/>
        <v>0</v>
      </c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  <c r="AF64" s="225"/>
      <c r="AG64" s="225"/>
      <c r="AH64" s="225"/>
      <c r="AI64" s="225"/>
      <c r="AJ64" s="225"/>
      <c r="AK64" s="225"/>
      <c r="AL64" s="225"/>
      <c r="AM64" s="225"/>
      <c r="AN64" s="225"/>
      <c r="AO64" s="225"/>
      <c r="AP64" s="225"/>
      <c r="AQ64" s="225"/>
      <c r="AR64" s="225"/>
      <c r="AS64" s="225"/>
      <c r="AT64" s="225"/>
      <c r="AU64" s="225"/>
      <c r="AV64" s="225"/>
      <c r="AW64" s="225"/>
      <c r="AX64" s="225"/>
      <c r="AY64" s="225"/>
      <c r="AZ64" s="225"/>
      <c r="BA64" s="225"/>
    </row>
    <row r="65" spans="1:53" s="10" customFormat="1" ht="15.75" x14ac:dyDescent="0.25">
      <c r="A65" s="211" t="s">
        <v>12</v>
      </c>
      <c r="B65" s="215" t="s">
        <v>30</v>
      </c>
      <c r="C65" s="203" t="s">
        <v>21</v>
      </c>
      <c r="D65" s="65" t="s">
        <v>32</v>
      </c>
      <c r="E65" s="90" t="s">
        <v>37</v>
      </c>
      <c r="F65" s="65" t="s">
        <v>229</v>
      </c>
      <c r="G65" s="67" t="s">
        <v>13</v>
      </c>
      <c r="H65" s="206"/>
      <c r="I65" s="65"/>
      <c r="J65" s="101">
        <f>J66</f>
        <v>3</v>
      </c>
      <c r="K65" s="101">
        <f t="shared" si="21"/>
        <v>0</v>
      </c>
      <c r="L65" s="101">
        <f t="shared" si="21"/>
        <v>0</v>
      </c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25"/>
      <c r="Z65" s="225"/>
      <c r="AA65" s="225"/>
      <c r="AB65" s="225"/>
      <c r="AC65" s="225"/>
      <c r="AD65" s="225"/>
      <c r="AE65" s="225"/>
      <c r="AF65" s="225"/>
      <c r="AG65" s="225"/>
      <c r="AH65" s="225"/>
      <c r="AI65" s="225"/>
      <c r="AJ65" s="225"/>
      <c r="AK65" s="225"/>
      <c r="AL65" s="225"/>
      <c r="AM65" s="225"/>
      <c r="AN65" s="225"/>
      <c r="AO65" s="225"/>
      <c r="AP65" s="225"/>
      <c r="AQ65" s="225"/>
      <c r="AR65" s="225"/>
      <c r="AS65" s="225"/>
      <c r="AT65" s="225"/>
      <c r="AU65" s="225"/>
      <c r="AV65" s="225"/>
      <c r="AW65" s="225"/>
      <c r="AX65" s="225"/>
      <c r="AY65" s="225"/>
      <c r="AZ65" s="225"/>
      <c r="BA65" s="225"/>
    </row>
    <row r="66" spans="1:53" s="10" customFormat="1" ht="63" x14ac:dyDescent="0.25">
      <c r="A66" s="211" t="s">
        <v>62</v>
      </c>
      <c r="B66" s="215" t="s">
        <v>30</v>
      </c>
      <c r="C66" s="203" t="s">
        <v>21</v>
      </c>
      <c r="D66" s="65" t="s">
        <v>32</v>
      </c>
      <c r="E66" s="90" t="s">
        <v>37</v>
      </c>
      <c r="F66" s="65" t="s">
        <v>229</v>
      </c>
      <c r="G66" s="67" t="s">
        <v>13</v>
      </c>
      <c r="H66" s="206" t="s">
        <v>14</v>
      </c>
      <c r="I66" s="65"/>
      <c r="J66" s="101">
        <f>J67</f>
        <v>3</v>
      </c>
      <c r="K66" s="101">
        <f t="shared" si="21"/>
        <v>0</v>
      </c>
      <c r="L66" s="101">
        <f t="shared" si="21"/>
        <v>0</v>
      </c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  <c r="AF66" s="225"/>
      <c r="AG66" s="225"/>
      <c r="AH66" s="225"/>
      <c r="AI66" s="225"/>
      <c r="AJ66" s="225"/>
      <c r="AK66" s="225"/>
      <c r="AL66" s="225"/>
      <c r="AM66" s="225"/>
      <c r="AN66" s="225"/>
      <c r="AO66" s="225"/>
      <c r="AP66" s="225"/>
      <c r="AQ66" s="225"/>
      <c r="AR66" s="225"/>
      <c r="AS66" s="225"/>
      <c r="AT66" s="225"/>
      <c r="AU66" s="225"/>
      <c r="AV66" s="225"/>
      <c r="AW66" s="225"/>
      <c r="AX66" s="225"/>
      <c r="AY66" s="225"/>
      <c r="AZ66" s="225"/>
      <c r="BA66" s="225"/>
    </row>
    <row r="67" spans="1:53" s="10" customFormat="1" ht="47.25" x14ac:dyDescent="0.25">
      <c r="A67" s="247" t="s">
        <v>156</v>
      </c>
      <c r="B67" s="5" t="s">
        <v>30</v>
      </c>
      <c r="C67" s="65" t="s">
        <v>21</v>
      </c>
      <c r="D67" s="65" t="s">
        <v>32</v>
      </c>
      <c r="E67" s="65" t="s">
        <v>37</v>
      </c>
      <c r="F67" s="65" t="s">
        <v>229</v>
      </c>
      <c r="G67" s="5" t="s">
        <v>13</v>
      </c>
      <c r="H67" s="5" t="s">
        <v>14</v>
      </c>
      <c r="I67" s="65" t="s">
        <v>194</v>
      </c>
      <c r="J67" s="231">
        <f>'Прил 2'!J29</f>
        <v>3</v>
      </c>
      <c r="K67" s="231">
        <f>'Прил 2'!K29</f>
        <v>0</v>
      </c>
      <c r="L67" s="231">
        <f>'Прил 2'!L29</f>
        <v>0</v>
      </c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  <c r="AF67" s="225"/>
      <c r="AG67" s="225"/>
      <c r="AH67" s="225"/>
      <c r="AI67" s="225"/>
      <c r="AJ67" s="225"/>
      <c r="AK67" s="225"/>
      <c r="AL67" s="225"/>
      <c r="AM67" s="225"/>
      <c r="AN67" s="225"/>
      <c r="AO67" s="225"/>
      <c r="AP67" s="225"/>
      <c r="AQ67" s="225"/>
      <c r="AR67" s="225"/>
      <c r="AS67" s="225"/>
      <c r="AT67" s="225"/>
      <c r="AU67" s="225"/>
      <c r="AV67" s="225"/>
      <c r="AW67" s="225"/>
      <c r="AX67" s="225"/>
      <c r="AY67" s="225"/>
      <c r="AZ67" s="225"/>
      <c r="BA67" s="225"/>
    </row>
    <row r="68" spans="1:53" ht="47.25" x14ac:dyDescent="0.25">
      <c r="A68" s="70" t="s">
        <v>95</v>
      </c>
      <c r="B68" s="64" t="s">
        <v>30</v>
      </c>
      <c r="C68" s="65" t="s">
        <v>21</v>
      </c>
      <c r="D68" s="65" t="s">
        <v>32</v>
      </c>
      <c r="E68" s="90" t="s">
        <v>37</v>
      </c>
      <c r="F68" s="65" t="s">
        <v>106</v>
      </c>
      <c r="G68" s="67"/>
      <c r="H68" s="5"/>
      <c r="I68" s="68"/>
      <c r="J68" s="101">
        <f>J69</f>
        <v>30</v>
      </c>
      <c r="K68" s="101">
        <f t="shared" ref="K68:L70" si="22">K69</f>
        <v>30</v>
      </c>
      <c r="L68" s="101">
        <f t="shared" ref="L68" si="23">L69</f>
        <v>30</v>
      </c>
    </row>
    <row r="69" spans="1:53" ht="15.75" x14ac:dyDescent="0.25">
      <c r="A69" s="111" t="s">
        <v>12</v>
      </c>
      <c r="B69" s="64" t="s">
        <v>30</v>
      </c>
      <c r="C69" s="65" t="s">
        <v>21</v>
      </c>
      <c r="D69" s="65" t="s">
        <v>32</v>
      </c>
      <c r="E69" s="90" t="s">
        <v>37</v>
      </c>
      <c r="F69" s="65" t="s">
        <v>106</v>
      </c>
      <c r="G69" s="67" t="s">
        <v>13</v>
      </c>
      <c r="H69" s="5"/>
      <c r="I69" s="68"/>
      <c r="J69" s="101">
        <f>J70</f>
        <v>30</v>
      </c>
      <c r="K69" s="101">
        <f t="shared" si="22"/>
        <v>30</v>
      </c>
      <c r="L69" s="230">
        <f t="shared" si="22"/>
        <v>30</v>
      </c>
    </row>
    <row r="70" spans="1:53" ht="69.75" customHeight="1" x14ac:dyDescent="0.25">
      <c r="A70" s="111" t="s">
        <v>62</v>
      </c>
      <c r="B70" s="64" t="s">
        <v>30</v>
      </c>
      <c r="C70" s="65" t="s">
        <v>21</v>
      </c>
      <c r="D70" s="65" t="s">
        <v>32</v>
      </c>
      <c r="E70" s="90" t="s">
        <v>37</v>
      </c>
      <c r="F70" s="65" t="s">
        <v>106</v>
      </c>
      <c r="G70" s="67" t="s">
        <v>13</v>
      </c>
      <c r="H70" s="5" t="s">
        <v>14</v>
      </c>
      <c r="I70" s="68"/>
      <c r="J70" s="25">
        <f>J71</f>
        <v>30</v>
      </c>
      <c r="K70" s="25">
        <f t="shared" si="22"/>
        <v>30</v>
      </c>
      <c r="L70" s="132">
        <f t="shared" si="22"/>
        <v>30</v>
      </c>
    </row>
    <row r="71" spans="1:53" ht="47.25" x14ac:dyDescent="0.25">
      <c r="A71" s="209" t="s">
        <v>156</v>
      </c>
      <c r="B71" s="81" t="s">
        <v>30</v>
      </c>
      <c r="C71" s="88" t="s">
        <v>21</v>
      </c>
      <c r="D71" s="88" t="s">
        <v>32</v>
      </c>
      <c r="E71" s="89" t="s">
        <v>37</v>
      </c>
      <c r="F71" s="88" t="s">
        <v>106</v>
      </c>
      <c r="G71" s="212" t="s">
        <v>13</v>
      </c>
      <c r="H71" s="74" t="s">
        <v>14</v>
      </c>
      <c r="I71" s="216">
        <v>911</v>
      </c>
      <c r="J71" s="77">
        <f>'Прил 2'!J30</f>
        <v>30</v>
      </c>
      <c r="K71" s="77">
        <f>'Прил 2'!K28</f>
        <v>30</v>
      </c>
      <c r="L71" s="77">
        <f>'Прил 2'!L28</f>
        <v>30</v>
      </c>
    </row>
    <row r="72" spans="1:53" ht="68.25" customHeight="1" x14ac:dyDescent="0.25">
      <c r="A72" s="202" t="s">
        <v>191</v>
      </c>
      <c r="B72" s="215" t="s">
        <v>30</v>
      </c>
      <c r="C72" s="203" t="s">
        <v>21</v>
      </c>
      <c r="D72" s="65" t="s">
        <v>32</v>
      </c>
      <c r="E72" s="90" t="s">
        <v>192</v>
      </c>
      <c r="F72" s="65"/>
      <c r="G72" s="67"/>
      <c r="H72" s="5"/>
      <c r="I72" s="68"/>
      <c r="J72" s="25">
        <f>J73</f>
        <v>110</v>
      </c>
      <c r="K72" s="25">
        <f t="shared" ref="K72:L76" si="24">K73</f>
        <v>0</v>
      </c>
      <c r="L72" s="25">
        <f t="shared" si="24"/>
        <v>0</v>
      </c>
    </row>
    <row r="73" spans="1:53" ht="86.25" customHeight="1" x14ac:dyDescent="0.25">
      <c r="A73" s="205" t="s">
        <v>98</v>
      </c>
      <c r="B73" s="215" t="s">
        <v>30</v>
      </c>
      <c r="C73" s="203" t="s">
        <v>21</v>
      </c>
      <c r="D73" s="65" t="s">
        <v>32</v>
      </c>
      <c r="E73" s="90" t="s">
        <v>192</v>
      </c>
      <c r="F73" s="65" t="s">
        <v>100</v>
      </c>
      <c r="G73" s="67"/>
      <c r="H73" s="5"/>
      <c r="I73" s="68"/>
      <c r="J73" s="25">
        <f>J74</f>
        <v>110</v>
      </c>
      <c r="K73" s="25">
        <f t="shared" si="24"/>
        <v>0</v>
      </c>
      <c r="L73" s="25">
        <f t="shared" si="24"/>
        <v>0</v>
      </c>
    </row>
    <row r="74" spans="1:53" ht="34.5" customHeight="1" x14ac:dyDescent="0.25">
      <c r="A74" s="205" t="s">
        <v>99</v>
      </c>
      <c r="B74" s="215" t="s">
        <v>30</v>
      </c>
      <c r="C74" s="203" t="s">
        <v>21</v>
      </c>
      <c r="D74" s="65" t="s">
        <v>32</v>
      </c>
      <c r="E74" s="90" t="s">
        <v>192</v>
      </c>
      <c r="F74" s="65" t="s">
        <v>101</v>
      </c>
      <c r="G74" s="67"/>
      <c r="H74" s="5"/>
      <c r="I74" s="68"/>
      <c r="J74" s="25">
        <f>J75</f>
        <v>110</v>
      </c>
      <c r="K74" s="25">
        <f t="shared" si="24"/>
        <v>0</v>
      </c>
      <c r="L74" s="25">
        <f t="shared" si="24"/>
        <v>0</v>
      </c>
    </row>
    <row r="75" spans="1:53" ht="23.25" customHeight="1" x14ac:dyDescent="0.25">
      <c r="A75" s="211" t="s">
        <v>12</v>
      </c>
      <c r="B75" s="215" t="s">
        <v>30</v>
      </c>
      <c r="C75" s="203" t="s">
        <v>21</v>
      </c>
      <c r="D75" s="65" t="s">
        <v>32</v>
      </c>
      <c r="E75" s="90" t="s">
        <v>192</v>
      </c>
      <c r="F75" s="65" t="s">
        <v>101</v>
      </c>
      <c r="G75" s="67" t="s">
        <v>13</v>
      </c>
      <c r="H75" s="5"/>
      <c r="I75" s="68"/>
      <c r="J75" s="25">
        <f>J76</f>
        <v>110</v>
      </c>
      <c r="K75" s="25">
        <f t="shared" si="24"/>
        <v>0</v>
      </c>
      <c r="L75" s="25">
        <f t="shared" si="24"/>
        <v>0</v>
      </c>
    </row>
    <row r="76" spans="1:53" ht="48" customHeight="1" x14ac:dyDescent="0.25">
      <c r="A76" s="211" t="s">
        <v>62</v>
      </c>
      <c r="B76" s="215" t="s">
        <v>30</v>
      </c>
      <c r="C76" s="203" t="s">
        <v>21</v>
      </c>
      <c r="D76" s="65" t="s">
        <v>32</v>
      </c>
      <c r="E76" s="90" t="s">
        <v>192</v>
      </c>
      <c r="F76" s="65" t="s">
        <v>101</v>
      </c>
      <c r="G76" s="67" t="s">
        <v>13</v>
      </c>
      <c r="H76" s="5" t="s">
        <v>14</v>
      </c>
      <c r="I76" s="68"/>
      <c r="J76" s="25">
        <f>J77</f>
        <v>110</v>
      </c>
      <c r="K76" s="25">
        <f t="shared" si="24"/>
        <v>0</v>
      </c>
      <c r="L76" s="25">
        <f t="shared" si="24"/>
        <v>0</v>
      </c>
    </row>
    <row r="77" spans="1:53" ht="51" customHeight="1" x14ac:dyDescent="0.25">
      <c r="A77" s="209" t="s">
        <v>156</v>
      </c>
      <c r="B77" s="81" t="s">
        <v>30</v>
      </c>
      <c r="C77" s="88" t="s">
        <v>21</v>
      </c>
      <c r="D77" s="88" t="s">
        <v>32</v>
      </c>
      <c r="E77" s="89" t="s">
        <v>192</v>
      </c>
      <c r="F77" s="88" t="s">
        <v>101</v>
      </c>
      <c r="G77" s="212" t="s">
        <v>13</v>
      </c>
      <c r="H77" s="74" t="s">
        <v>14</v>
      </c>
      <c r="I77" s="216" t="s">
        <v>194</v>
      </c>
      <c r="J77" s="77">
        <f>'Прил 2'!J33</f>
        <v>110</v>
      </c>
      <c r="K77" s="77">
        <f>'Прил 2'!K33</f>
        <v>0</v>
      </c>
      <c r="L77" s="77">
        <f>'Прил 2'!L33</f>
        <v>0</v>
      </c>
    </row>
    <row r="78" spans="1:53" ht="63" x14ac:dyDescent="0.25">
      <c r="A78" s="78" t="s">
        <v>162</v>
      </c>
      <c r="B78" s="164">
        <v>89</v>
      </c>
      <c r="C78" s="159"/>
      <c r="D78" s="65"/>
      <c r="E78" s="90"/>
      <c r="F78" s="65"/>
      <c r="G78" s="68"/>
      <c r="H78" s="65"/>
      <c r="I78" s="68"/>
      <c r="J78" s="25">
        <f>J79</f>
        <v>1120.155</v>
      </c>
      <c r="K78" s="25">
        <f>K79</f>
        <v>329.6</v>
      </c>
      <c r="L78" s="25">
        <f t="shared" ref="L78" si="25">L79</f>
        <v>348.90000000000003</v>
      </c>
    </row>
    <row r="79" spans="1:53" ht="70.900000000000006" customHeight="1" x14ac:dyDescent="0.25">
      <c r="A79" s="78" t="s">
        <v>163</v>
      </c>
      <c r="B79" s="164">
        <v>89</v>
      </c>
      <c r="C79" s="159" t="s">
        <v>20</v>
      </c>
      <c r="D79" s="65"/>
      <c r="E79" s="90"/>
      <c r="F79" s="65"/>
      <c r="G79" s="68"/>
      <c r="H79" s="65"/>
      <c r="I79" s="68"/>
      <c r="J79" s="25">
        <f>J85+J91+J97+J139+J150+J115+J121+J144+J122+J98+J104+J128</f>
        <v>1120.155</v>
      </c>
      <c r="K79" s="25">
        <f>K85+K91+K97+K139+K150+K115+K121+K144+K122+K98</f>
        <v>329.6</v>
      </c>
      <c r="L79" s="25">
        <f>L85+L91+L97+L139+L150+L115+L121+L144+L122+L98</f>
        <v>348.90000000000003</v>
      </c>
    </row>
    <row r="80" spans="1:53" ht="15.75" x14ac:dyDescent="0.25">
      <c r="A80" s="111" t="s">
        <v>56</v>
      </c>
      <c r="B80" s="84">
        <v>89</v>
      </c>
      <c r="C80" s="65">
        <v>1</v>
      </c>
      <c r="D80" s="65" t="s">
        <v>32</v>
      </c>
      <c r="E80" s="90" t="s">
        <v>57</v>
      </c>
      <c r="F80" s="65"/>
      <c r="G80" s="68"/>
      <c r="H80" s="65"/>
      <c r="I80" s="65"/>
      <c r="J80" s="25">
        <f>J83</f>
        <v>90.668580000000006</v>
      </c>
      <c r="K80" s="25">
        <f>K83</f>
        <v>59.674999999999997</v>
      </c>
      <c r="L80" s="132">
        <f>L83</f>
        <v>32.43</v>
      </c>
    </row>
    <row r="81" spans="1:53" ht="31.5" x14ac:dyDescent="0.25">
      <c r="A81" s="78" t="s">
        <v>90</v>
      </c>
      <c r="B81" s="84">
        <v>89</v>
      </c>
      <c r="C81" s="65">
        <v>1</v>
      </c>
      <c r="D81" s="65" t="s">
        <v>32</v>
      </c>
      <c r="E81" s="90" t="s">
        <v>57</v>
      </c>
      <c r="F81" s="65" t="s">
        <v>92</v>
      </c>
      <c r="G81" s="68"/>
      <c r="H81" s="65"/>
      <c r="I81" s="65"/>
      <c r="J81" s="25">
        <f>J82</f>
        <v>90.668580000000006</v>
      </c>
      <c r="K81" s="25">
        <f t="shared" ref="K81:L81" si="26">K82</f>
        <v>59.674999999999997</v>
      </c>
      <c r="L81" s="25">
        <f t="shared" si="26"/>
        <v>32.43</v>
      </c>
    </row>
    <row r="82" spans="1:53" ht="31.5" x14ac:dyDescent="0.25">
      <c r="A82" s="78" t="s">
        <v>91</v>
      </c>
      <c r="B82" s="84">
        <v>89</v>
      </c>
      <c r="C82" s="65">
        <v>1</v>
      </c>
      <c r="D82" s="65" t="s">
        <v>32</v>
      </c>
      <c r="E82" s="90" t="s">
        <v>57</v>
      </c>
      <c r="F82" s="65" t="s">
        <v>93</v>
      </c>
      <c r="G82" s="68"/>
      <c r="H82" s="65"/>
      <c r="I82" s="65"/>
      <c r="J82" s="25">
        <f>J83</f>
        <v>90.668580000000006</v>
      </c>
      <c r="K82" s="25">
        <f t="shared" ref="K82:L82" si="27">K83</f>
        <v>59.674999999999997</v>
      </c>
      <c r="L82" s="25">
        <f t="shared" si="27"/>
        <v>32.43</v>
      </c>
    </row>
    <row r="83" spans="1:53" ht="15.75" x14ac:dyDescent="0.25">
      <c r="A83" s="111" t="s">
        <v>55</v>
      </c>
      <c r="B83" s="84">
        <v>89</v>
      </c>
      <c r="C83" s="65">
        <v>1</v>
      </c>
      <c r="D83" s="65" t="s">
        <v>32</v>
      </c>
      <c r="E83" s="90" t="s">
        <v>57</v>
      </c>
      <c r="F83" s="65" t="s">
        <v>93</v>
      </c>
      <c r="G83" s="68" t="s">
        <v>27</v>
      </c>
      <c r="H83" s="65"/>
      <c r="I83" s="65"/>
      <c r="J83" s="25">
        <f>J84</f>
        <v>90.668580000000006</v>
      </c>
      <c r="K83" s="25">
        <f t="shared" ref="K83:L84" si="28">K84</f>
        <v>59.674999999999997</v>
      </c>
      <c r="L83" s="132">
        <f t="shared" si="28"/>
        <v>32.43</v>
      </c>
    </row>
    <row r="84" spans="1:53" ht="15.75" x14ac:dyDescent="0.25">
      <c r="A84" s="111" t="s">
        <v>23</v>
      </c>
      <c r="B84" s="84">
        <v>89</v>
      </c>
      <c r="C84" s="65">
        <v>1</v>
      </c>
      <c r="D84" s="65" t="s">
        <v>32</v>
      </c>
      <c r="E84" s="90" t="s">
        <v>57</v>
      </c>
      <c r="F84" s="65" t="s">
        <v>93</v>
      </c>
      <c r="G84" s="68" t="s">
        <v>27</v>
      </c>
      <c r="H84" s="65" t="s">
        <v>13</v>
      </c>
      <c r="I84" s="65"/>
      <c r="J84" s="25">
        <f>J85</f>
        <v>90.668580000000006</v>
      </c>
      <c r="K84" s="25">
        <f t="shared" si="28"/>
        <v>59.674999999999997</v>
      </c>
      <c r="L84" s="132">
        <f t="shared" si="28"/>
        <v>32.43</v>
      </c>
    </row>
    <row r="85" spans="1:53" s="10" customFormat="1" ht="52.15" customHeight="1" x14ac:dyDescent="0.25">
      <c r="A85" s="209" t="s">
        <v>156</v>
      </c>
      <c r="B85" s="87">
        <v>89</v>
      </c>
      <c r="C85" s="88">
        <v>1</v>
      </c>
      <c r="D85" s="88" t="s">
        <v>32</v>
      </c>
      <c r="E85" s="89" t="s">
        <v>57</v>
      </c>
      <c r="F85" s="88" t="s">
        <v>93</v>
      </c>
      <c r="G85" s="216" t="s">
        <v>27</v>
      </c>
      <c r="H85" s="88" t="s">
        <v>13</v>
      </c>
      <c r="I85" s="88">
        <v>911</v>
      </c>
      <c r="J85" s="77">
        <f>'Прил 2'!J106</f>
        <v>90.668580000000006</v>
      </c>
      <c r="K85" s="77">
        <f>'Прил 2'!K106</f>
        <v>59.674999999999997</v>
      </c>
      <c r="L85" s="77">
        <f>'Прил 2'!L106</f>
        <v>32.43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P85" s="225"/>
      <c r="AQ85" s="225"/>
      <c r="AR85" s="225"/>
      <c r="AS85" s="225"/>
      <c r="AT85" s="225"/>
      <c r="AU85" s="225"/>
      <c r="AV85" s="225"/>
      <c r="AW85" s="225"/>
      <c r="AX85" s="225"/>
      <c r="AY85" s="225"/>
      <c r="AZ85" s="225"/>
      <c r="BA85" s="225"/>
    </row>
    <row r="86" spans="1:53" ht="52.9" customHeight="1" x14ac:dyDescent="0.25">
      <c r="A86" s="70" t="s">
        <v>164</v>
      </c>
      <c r="B86" s="64">
        <v>89</v>
      </c>
      <c r="C86" s="65" t="s">
        <v>20</v>
      </c>
      <c r="D86" s="65" t="s">
        <v>32</v>
      </c>
      <c r="E86" s="90" t="s">
        <v>42</v>
      </c>
      <c r="F86" s="65"/>
      <c r="G86" s="68"/>
      <c r="H86" s="65"/>
      <c r="I86" s="68"/>
      <c r="J86" s="25">
        <f>J89</f>
        <v>5</v>
      </c>
      <c r="K86" s="25">
        <f>K89</f>
        <v>5</v>
      </c>
      <c r="L86" s="132">
        <f>L89</f>
        <v>5</v>
      </c>
    </row>
    <row r="87" spans="1:53" s="16" customFormat="1" ht="21.6" customHeight="1" x14ac:dyDescent="0.25">
      <c r="A87" s="69" t="s">
        <v>102</v>
      </c>
      <c r="B87" s="64" t="s">
        <v>44</v>
      </c>
      <c r="C87" s="65" t="s">
        <v>20</v>
      </c>
      <c r="D87" s="65" t="s">
        <v>32</v>
      </c>
      <c r="E87" s="90" t="s">
        <v>42</v>
      </c>
      <c r="F87" s="65" t="s">
        <v>103</v>
      </c>
      <c r="G87" s="68"/>
      <c r="H87" s="65"/>
      <c r="I87" s="68"/>
      <c r="J87" s="25">
        <f>J88</f>
        <v>5</v>
      </c>
      <c r="K87" s="25">
        <f t="shared" ref="K87:L87" si="29">K88</f>
        <v>5</v>
      </c>
      <c r="L87" s="25">
        <f t="shared" si="29"/>
        <v>5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</row>
    <row r="88" spans="1:53" s="16" customFormat="1" ht="22.15" customHeight="1" x14ac:dyDescent="0.25">
      <c r="A88" s="70" t="s">
        <v>43</v>
      </c>
      <c r="B88" s="64" t="s">
        <v>44</v>
      </c>
      <c r="C88" s="65" t="s">
        <v>20</v>
      </c>
      <c r="D88" s="65" t="s">
        <v>32</v>
      </c>
      <c r="E88" s="90" t="s">
        <v>42</v>
      </c>
      <c r="F88" s="65" t="s">
        <v>45</v>
      </c>
      <c r="G88" s="68"/>
      <c r="H88" s="65"/>
      <c r="I88" s="68"/>
      <c r="J88" s="25">
        <f>J89</f>
        <v>5</v>
      </c>
      <c r="K88" s="25">
        <f t="shared" ref="K88:L88" si="30">K89</f>
        <v>5</v>
      </c>
      <c r="L88" s="25">
        <f t="shared" si="30"/>
        <v>5</v>
      </c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</row>
    <row r="89" spans="1:53" ht="15.75" x14ac:dyDescent="0.25">
      <c r="A89" s="111" t="s">
        <v>12</v>
      </c>
      <c r="B89" s="64" t="s">
        <v>44</v>
      </c>
      <c r="C89" s="65" t="s">
        <v>20</v>
      </c>
      <c r="D89" s="65" t="s">
        <v>32</v>
      </c>
      <c r="E89" s="90" t="s">
        <v>42</v>
      </c>
      <c r="F89" s="65" t="s">
        <v>45</v>
      </c>
      <c r="G89" s="68" t="s">
        <v>13</v>
      </c>
      <c r="H89" s="65"/>
      <c r="I89" s="68"/>
      <c r="J89" s="25">
        <f>J90</f>
        <v>5</v>
      </c>
      <c r="K89" s="25">
        <f t="shared" ref="K89:L90" si="31">K90</f>
        <v>5</v>
      </c>
      <c r="L89" s="132">
        <f t="shared" si="31"/>
        <v>5</v>
      </c>
    </row>
    <row r="90" spans="1:53" ht="15.75" x14ac:dyDescent="0.25">
      <c r="A90" s="111" t="s">
        <v>63</v>
      </c>
      <c r="B90" s="64" t="s">
        <v>44</v>
      </c>
      <c r="C90" s="65" t="s">
        <v>20</v>
      </c>
      <c r="D90" s="65" t="s">
        <v>32</v>
      </c>
      <c r="E90" s="90" t="s">
        <v>42</v>
      </c>
      <c r="F90" s="65" t="s">
        <v>45</v>
      </c>
      <c r="G90" s="68" t="s">
        <v>13</v>
      </c>
      <c r="H90" s="65" t="s">
        <v>41</v>
      </c>
      <c r="I90" s="65"/>
      <c r="J90" s="25">
        <f>J91</f>
        <v>5</v>
      </c>
      <c r="K90" s="25">
        <f t="shared" si="31"/>
        <v>5</v>
      </c>
      <c r="L90" s="132">
        <f t="shared" si="31"/>
        <v>5</v>
      </c>
    </row>
    <row r="91" spans="1:53" s="10" customFormat="1" ht="47.25" x14ac:dyDescent="0.25">
      <c r="A91" s="209" t="s">
        <v>156</v>
      </c>
      <c r="B91" s="226">
        <v>89</v>
      </c>
      <c r="C91" s="224" t="s">
        <v>20</v>
      </c>
      <c r="D91" s="88" t="s">
        <v>32</v>
      </c>
      <c r="E91" s="89" t="s">
        <v>42</v>
      </c>
      <c r="F91" s="88" t="s">
        <v>45</v>
      </c>
      <c r="G91" s="216" t="s">
        <v>13</v>
      </c>
      <c r="H91" s="88" t="s">
        <v>41</v>
      </c>
      <c r="I91" s="221">
        <v>911</v>
      </c>
      <c r="J91" s="77">
        <f>'Прил 2'!J44</f>
        <v>5</v>
      </c>
      <c r="K91" s="77">
        <f>'Прил 2'!K44</f>
        <v>5</v>
      </c>
      <c r="L91" s="77">
        <f>'Прил 2'!L44</f>
        <v>5</v>
      </c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25"/>
      <c r="Z91" s="225"/>
      <c r="AA91" s="225"/>
      <c r="AB91" s="225"/>
      <c r="AC91" s="225"/>
      <c r="AD91" s="225"/>
      <c r="AE91" s="225"/>
      <c r="AF91" s="225"/>
      <c r="AG91" s="225"/>
      <c r="AH91" s="225"/>
      <c r="AI91" s="225"/>
      <c r="AJ91" s="225"/>
      <c r="AK91" s="225"/>
      <c r="AL91" s="225"/>
      <c r="AM91" s="225"/>
      <c r="AN91" s="225"/>
      <c r="AO91" s="225"/>
      <c r="AP91" s="225"/>
      <c r="AQ91" s="225"/>
      <c r="AR91" s="225"/>
      <c r="AS91" s="225"/>
      <c r="AT91" s="225"/>
      <c r="AU91" s="225"/>
      <c r="AV91" s="225"/>
      <c r="AW91" s="225"/>
      <c r="AX91" s="225"/>
      <c r="AY91" s="225"/>
      <c r="AZ91" s="225"/>
      <c r="BA91" s="225"/>
    </row>
    <row r="92" spans="1:53" ht="15.75" x14ac:dyDescent="0.25">
      <c r="A92" s="111" t="s">
        <v>59</v>
      </c>
      <c r="B92" s="84">
        <v>89</v>
      </c>
      <c r="C92" s="65">
        <v>1</v>
      </c>
      <c r="D92" s="65" t="s">
        <v>32</v>
      </c>
      <c r="E92" s="90">
        <v>41240</v>
      </c>
      <c r="F92" s="65"/>
      <c r="G92" s="68"/>
      <c r="H92" s="65"/>
      <c r="I92" s="65"/>
      <c r="J92" s="25">
        <f>J95</f>
        <v>1.5</v>
      </c>
      <c r="K92" s="25">
        <f>K95</f>
        <v>1.5</v>
      </c>
      <c r="L92" s="132">
        <f>L95</f>
        <v>1.5</v>
      </c>
    </row>
    <row r="93" spans="1:53" ht="31.5" x14ac:dyDescent="0.25">
      <c r="A93" s="70" t="s">
        <v>87</v>
      </c>
      <c r="B93" s="84">
        <v>89</v>
      </c>
      <c r="C93" s="65">
        <v>1</v>
      </c>
      <c r="D93" s="65" t="s">
        <v>32</v>
      </c>
      <c r="E93" s="90" t="s">
        <v>64</v>
      </c>
      <c r="F93" s="65" t="s">
        <v>88</v>
      </c>
      <c r="G93" s="68"/>
      <c r="H93" s="65"/>
      <c r="I93" s="65"/>
      <c r="J93" s="25">
        <f>J94</f>
        <v>1.5</v>
      </c>
      <c r="K93" s="25">
        <f t="shared" ref="K93:L93" si="32">K94</f>
        <v>1.5</v>
      </c>
      <c r="L93" s="25">
        <f t="shared" si="32"/>
        <v>1.5</v>
      </c>
    </row>
    <row r="94" spans="1:53" ht="15.75" x14ac:dyDescent="0.25">
      <c r="A94" s="69" t="s">
        <v>60</v>
      </c>
      <c r="B94" s="84">
        <v>89</v>
      </c>
      <c r="C94" s="65">
        <v>1</v>
      </c>
      <c r="D94" s="65" t="s">
        <v>32</v>
      </c>
      <c r="E94" s="90" t="s">
        <v>64</v>
      </c>
      <c r="F94" s="65" t="s">
        <v>153</v>
      </c>
      <c r="G94" s="68"/>
      <c r="H94" s="65"/>
      <c r="I94" s="65"/>
      <c r="J94" s="25">
        <f>J95</f>
        <v>1.5</v>
      </c>
      <c r="K94" s="25">
        <f t="shared" ref="K94:L94" si="33">K95</f>
        <v>1.5</v>
      </c>
      <c r="L94" s="25">
        <f t="shared" si="33"/>
        <v>1.5</v>
      </c>
    </row>
    <row r="95" spans="1:53" ht="31.5" x14ac:dyDescent="0.25">
      <c r="A95" s="111" t="s">
        <v>15</v>
      </c>
      <c r="B95" s="84">
        <v>89</v>
      </c>
      <c r="C95" s="65">
        <v>1</v>
      </c>
      <c r="D95" s="65" t="s">
        <v>32</v>
      </c>
      <c r="E95" s="90" t="s">
        <v>64</v>
      </c>
      <c r="F95" s="65" t="s">
        <v>153</v>
      </c>
      <c r="G95" s="68" t="s">
        <v>28</v>
      </c>
      <c r="H95" s="65"/>
      <c r="I95" s="65"/>
      <c r="J95" s="25">
        <f>J96</f>
        <v>1.5</v>
      </c>
      <c r="K95" s="25">
        <f t="shared" ref="K95:L96" si="34">K96</f>
        <v>1.5</v>
      </c>
      <c r="L95" s="132">
        <f t="shared" si="34"/>
        <v>1.5</v>
      </c>
    </row>
    <row r="96" spans="1:53" ht="31.5" x14ac:dyDescent="0.25">
      <c r="A96" s="111" t="s">
        <v>58</v>
      </c>
      <c r="B96" s="84">
        <v>89</v>
      </c>
      <c r="C96" s="65">
        <v>1</v>
      </c>
      <c r="D96" s="65" t="s">
        <v>32</v>
      </c>
      <c r="E96" s="90" t="s">
        <v>64</v>
      </c>
      <c r="F96" s="65" t="s">
        <v>153</v>
      </c>
      <c r="G96" s="68" t="s">
        <v>28</v>
      </c>
      <c r="H96" s="65" t="s">
        <v>13</v>
      </c>
      <c r="I96" s="65"/>
      <c r="J96" s="25">
        <f>J97</f>
        <v>1.5</v>
      </c>
      <c r="K96" s="25">
        <f t="shared" si="34"/>
        <v>1.5</v>
      </c>
      <c r="L96" s="132">
        <f t="shared" si="34"/>
        <v>1.5</v>
      </c>
    </row>
    <row r="97" spans="1:53" s="10" customFormat="1" ht="47.25" x14ac:dyDescent="0.25">
      <c r="A97" s="209" t="s">
        <v>156</v>
      </c>
      <c r="B97" s="216">
        <v>89</v>
      </c>
      <c r="C97" s="88">
        <v>1</v>
      </c>
      <c r="D97" s="88" t="s">
        <v>32</v>
      </c>
      <c r="E97" s="89" t="s">
        <v>64</v>
      </c>
      <c r="F97" s="88" t="s">
        <v>153</v>
      </c>
      <c r="G97" s="216" t="s">
        <v>28</v>
      </c>
      <c r="H97" s="88" t="s">
        <v>13</v>
      </c>
      <c r="I97" s="88">
        <v>911</v>
      </c>
      <c r="J97" s="77">
        <f>'Прил 2'!J113</f>
        <v>1.5</v>
      </c>
      <c r="K97" s="77">
        <f>'Прил 2'!K113</f>
        <v>1.5</v>
      </c>
      <c r="L97" s="77">
        <f>'Прил 2'!L113</f>
        <v>1.5</v>
      </c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5"/>
      <c r="AH97" s="225"/>
      <c r="AI97" s="225"/>
      <c r="AJ97" s="225"/>
      <c r="AK97" s="225"/>
      <c r="AL97" s="225"/>
      <c r="AM97" s="225"/>
      <c r="AN97" s="225"/>
      <c r="AO97" s="225"/>
      <c r="AP97" s="225"/>
      <c r="AQ97" s="225"/>
      <c r="AR97" s="225"/>
      <c r="AS97" s="225"/>
      <c r="AT97" s="225"/>
      <c r="AU97" s="225"/>
      <c r="AV97" s="225"/>
      <c r="AW97" s="225"/>
      <c r="AX97" s="225"/>
      <c r="AY97" s="225"/>
      <c r="AZ97" s="225"/>
      <c r="BA97" s="225"/>
    </row>
    <row r="98" spans="1:53" ht="15.75" x14ac:dyDescent="0.25">
      <c r="A98" s="69" t="s">
        <v>202</v>
      </c>
      <c r="B98" s="5">
        <v>89</v>
      </c>
      <c r="C98" s="65" t="s">
        <v>20</v>
      </c>
      <c r="D98" s="65" t="s">
        <v>32</v>
      </c>
      <c r="E98" s="65" t="s">
        <v>166</v>
      </c>
      <c r="F98" s="65"/>
      <c r="G98" s="65"/>
      <c r="H98" s="65"/>
      <c r="I98" s="65"/>
      <c r="J98" s="25"/>
      <c r="K98" s="25">
        <f t="shared" ref="K98:L102" si="35">K99</f>
        <v>26.324999999999999</v>
      </c>
      <c r="L98" s="25">
        <f t="shared" si="35"/>
        <v>53.57</v>
      </c>
    </row>
    <row r="99" spans="1:53" ht="15.75" x14ac:dyDescent="0.25">
      <c r="A99" s="69" t="s">
        <v>102</v>
      </c>
      <c r="B99" s="182">
        <v>89</v>
      </c>
      <c r="C99" s="65" t="s">
        <v>20</v>
      </c>
      <c r="D99" s="65" t="s">
        <v>32</v>
      </c>
      <c r="E99" s="65" t="s">
        <v>166</v>
      </c>
      <c r="F99" s="65" t="s">
        <v>103</v>
      </c>
      <c r="G99" s="65"/>
      <c r="H99" s="65"/>
      <c r="I99" s="65"/>
      <c r="J99" s="25"/>
      <c r="K99" s="25">
        <f t="shared" si="35"/>
        <v>26.324999999999999</v>
      </c>
      <c r="L99" s="25">
        <f t="shared" si="35"/>
        <v>53.57</v>
      </c>
    </row>
    <row r="100" spans="1:53" ht="15.75" x14ac:dyDescent="0.25">
      <c r="A100" s="69" t="s">
        <v>43</v>
      </c>
      <c r="B100" s="182">
        <v>89</v>
      </c>
      <c r="C100" s="65" t="s">
        <v>20</v>
      </c>
      <c r="D100" s="65" t="s">
        <v>32</v>
      </c>
      <c r="E100" s="65" t="s">
        <v>166</v>
      </c>
      <c r="F100" s="65" t="s">
        <v>45</v>
      </c>
      <c r="G100" s="65"/>
      <c r="H100" s="65"/>
      <c r="I100" s="65"/>
      <c r="J100" s="25"/>
      <c r="K100" s="25">
        <f t="shared" si="35"/>
        <v>26.324999999999999</v>
      </c>
      <c r="L100" s="25">
        <f t="shared" si="35"/>
        <v>53.57</v>
      </c>
    </row>
    <row r="101" spans="1:53" ht="15.75" x14ac:dyDescent="0.25">
      <c r="A101" s="69" t="s">
        <v>202</v>
      </c>
      <c r="B101" s="182">
        <v>89</v>
      </c>
      <c r="C101" s="65" t="s">
        <v>20</v>
      </c>
      <c r="D101" s="65" t="s">
        <v>32</v>
      </c>
      <c r="E101" s="65" t="s">
        <v>166</v>
      </c>
      <c r="F101" s="65" t="s">
        <v>45</v>
      </c>
      <c r="G101" s="65" t="s">
        <v>165</v>
      </c>
      <c r="H101" s="65"/>
      <c r="I101" s="65"/>
      <c r="J101" s="25"/>
      <c r="K101" s="25">
        <f t="shared" si="35"/>
        <v>26.324999999999999</v>
      </c>
      <c r="L101" s="25">
        <f t="shared" si="35"/>
        <v>53.57</v>
      </c>
    </row>
    <row r="102" spans="1:53" ht="15.75" x14ac:dyDescent="0.25">
      <c r="A102" s="69" t="s">
        <v>202</v>
      </c>
      <c r="B102" s="182">
        <v>89</v>
      </c>
      <c r="C102" s="65" t="s">
        <v>20</v>
      </c>
      <c r="D102" s="65" t="s">
        <v>32</v>
      </c>
      <c r="E102" s="65" t="s">
        <v>166</v>
      </c>
      <c r="F102" s="65" t="s">
        <v>45</v>
      </c>
      <c r="G102" s="65" t="s">
        <v>165</v>
      </c>
      <c r="H102" s="65" t="s">
        <v>165</v>
      </c>
      <c r="I102" s="65"/>
      <c r="J102" s="25"/>
      <c r="K102" s="25">
        <f t="shared" si="35"/>
        <v>26.324999999999999</v>
      </c>
      <c r="L102" s="25">
        <f t="shared" si="35"/>
        <v>53.57</v>
      </c>
    </row>
    <row r="103" spans="1:53" ht="47.25" x14ac:dyDescent="0.25">
      <c r="A103" s="209" t="s">
        <v>156</v>
      </c>
      <c r="B103" s="208">
        <v>89</v>
      </c>
      <c r="C103" s="88" t="s">
        <v>20</v>
      </c>
      <c r="D103" s="88" t="s">
        <v>32</v>
      </c>
      <c r="E103" s="88" t="s">
        <v>166</v>
      </c>
      <c r="F103" s="88" t="s">
        <v>45</v>
      </c>
      <c r="G103" s="88" t="s">
        <v>165</v>
      </c>
      <c r="H103" s="88" t="s">
        <v>165</v>
      </c>
      <c r="I103" s="88" t="s">
        <v>194</v>
      </c>
      <c r="J103" s="77"/>
      <c r="K103" s="77">
        <f>'Прил 2'!K120</f>
        <v>26.324999999999999</v>
      </c>
      <c r="L103" s="77">
        <f>'Прил 2'!L120</f>
        <v>53.57</v>
      </c>
    </row>
    <row r="104" spans="1:53" ht="47.25" x14ac:dyDescent="0.25">
      <c r="A104" s="112" t="s">
        <v>226</v>
      </c>
      <c r="B104" s="203" t="s">
        <v>44</v>
      </c>
      <c r="C104" s="203" t="s">
        <v>20</v>
      </c>
      <c r="D104" s="203" t="s">
        <v>32</v>
      </c>
      <c r="E104" s="244" t="s">
        <v>227</v>
      </c>
      <c r="F104" s="203"/>
      <c r="G104" s="245"/>
      <c r="H104" s="203"/>
      <c r="I104" s="88"/>
      <c r="J104" s="25">
        <f>J105</f>
        <v>41.8</v>
      </c>
      <c r="K104" s="25">
        <f t="shared" ref="K104:L108" si="36">K105</f>
        <v>0</v>
      </c>
      <c r="L104" s="25">
        <f t="shared" si="36"/>
        <v>0</v>
      </c>
    </row>
    <row r="105" spans="1:53" ht="46.5" customHeight="1" x14ac:dyDescent="0.25">
      <c r="A105" s="246" t="s">
        <v>95</v>
      </c>
      <c r="B105" s="203" t="s">
        <v>44</v>
      </c>
      <c r="C105" s="203" t="s">
        <v>20</v>
      </c>
      <c r="D105" s="203" t="s">
        <v>32</v>
      </c>
      <c r="E105" s="244" t="s">
        <v>227</v>
      </c>
      <c r="F105" s="203" t="s">
        <v>96</v>
      </c>
      <c r="G105" s="245"/>
      <c r="H105" s="203"/>
      <c r="I105" s="88"/>
      <c r="J105" s="25">
        <f>J106</f>
        <v>41.8</v>
      </c>
      <c r="K105" s="25">
        <f t="shared" si="36"/>
        <v>0</v>
      </c>
      <c r="L105" s="25">
        <f t="shared" si="36"/>
        <v>0</v>
      </c>
    </row>
    <row r="106" spans="1:53" ht="15.75" x14ac:dyDescent="0.25">
      <c r="A106" s="246" t="s">
        <v>38</v>
      </c>
      <c r="B106" s="203" t="s">
        <v>44</v>
      </c>
      <c r="C106" s="203" t="s">
        <v>20</v>
      </c>
      <c r="D106" s="203" t="s">
        <v>32</v>
      </c>
      <c r="E106" s="244" t="s">
        <v>227</v>
      </c>
      <c r="F106" s="203" t="s">
        <v>97</v>
      </c>
      <c r="G106" s="245"/>
      <c r="H106" s="203"/>
      <c r="I106" s="88"/>
      <c r="J106" s="25">
        <f>J107</f>
        <v>41.8</v>
      </c>
      <c r="K106" s="25">
        <f t="shared" si="36"/>
        <v>0</v>
      </c>
      <c r="L106" s="25">
        <f t="shared" si="36"/>
        <v>0</v>
      </c>
    </row>
    <row r="107" spans="1:53" ht="15.75" x14ac:dyDescent="0.25">
      <c r="A107" s="246" t="s">
        <v>49</v>
      </c>
      <c r="B107" s="203" t="s">
        <v>44</v>
      </c>
      <c r="C107" s="203" t="s">
        <v>20</v>
      </c>
      <c r="D107" s="203" t="s">
        <v>32</v>
      </c>
      <c r="E107" s="244" t="s">
        <v>227</v>
      </c>
      <c r="F107" s="203" t="s">
        <v>97</v>
      </c>
      <c r="G107" s="245" t="s">
        <v>14</v>
      </c>
      <c r="H107" s="203"/>
      <c r="I107" s="88"/>
      <c r="J107" s="25">
        <f>J108</f>
        <v>41.8</v>
      </c>
      <c r="K107" s="25">
        <f t="shared" si="36"/>
        <v>0</v>
      </c>
      <c r="L107" s="25">
        <f t="shared" si="36"/>
        <v>0</v>
      </c>
    </row>
    <row r="108" spans="1:53" ht="15.75" x14ac:dyDescent="0.25">
      <c r="A108" s="246" t="s">
        <v>50</v>
      </c>
      <c r="B108" s="203" t="s">
        <v>44</v>
      </c>
      <c r="C108" s="203" t="s">
        <v>20</v>
      </c>
      <c r="D108" s="203" t="s">
        <v>32</v>
      </c>
      <c r="E108" s="244" t="s">
        <v>227</v>
      </c>
      <c r="F108" s="203" t="s">
        <v>97</v>
      </c>
      <c r="G108" s="245" t="s">
        <v>14</v>
      </c>
      <c r="H108" s="203" t="s">
        <v>26</v>
      </c>
      <c r="I108" s="88"/>
      <c r="J108" s="25">
        <f>J109</f>
        <v>41.8</v>
      </c>
      <c r="K108" s="25">
        <f t="shared" si="36"/>
        <v>0</v>
      </c>
      <c r="L108" s="25">
        <f t="shared" si="36"/>
        <v>0</v>
      </c>
    </row>
    <row r="109" spans="1:53" ht="47.25" x14ac:dyDescent="0.25">
      <c r="A109" s="209" t="s">
        <v>156</v>
      </c>
      <c r="B109" s="208">
        <v>89</v>
      </c>
      <c r="C109" s="88" t="s">
        <v>20</v>
      </c>
      <c r="D109" s="88" t="s">
        <v>32</v>
      </c>
      <c r="E109" s="88" t="s">
        <v>227</v>
      </c>
      <c r="F109" s="88" t="s">
        <v>97</v>
      </c>
      <c r="G109" s="88" t="s">
        <v>14</v>
      </c>
      <c r="H109" s="88" t="s">
        <v>26</v>
      </c>
      <c r="I109" s="88" t="s">
        <v>194</v>
      </c>
      <c r="J109" s="77">
        <f>'Прил 2'!J77</f>
        <v>41.8</v>
      </c>
      <c r="K109" s="77">
        <f>'Прил 2'!K77</f>
        <v>0</v>
      </c>
      <c r="L109" s="77">
        <f>'Прил 2'!L77</f>
        <v>0</v>
      </c>
    </row>
    <row r="110" spans="1:53" ht="15.75" x14ac:dyDescent="0.25">
      <c r="A110" s="70" t="s">
        <v>54</v>
      </c>
      <c r="B110" s="5" t="s">
        <v>44</v>
      </c>
      <c r="C110" s="72">
        <v>1</v>
      </c>
      <c r="D110" s="65" t="s">
        <v>32</v>
      </c>
      <c r="E110" s="165">
        <v>43010</v>
      </c>
      <c r="F110" s="72"/>
      <c r="G110" s="166"/>
      <c r="H110" s="159"/>
      <c r="I110" s="159"/>
      <c r="J110" s="25">
        <f>J113</f>
        <v>60</v>
      </c>
      <c r="K110" s="25">
        <f>K113</f>
        <v>40.5</v>
      </c>
      <c r="L110" s="132">
        <f>L113</f>
        <v>44.2</v>
      </c>
    </row>
    <row r="111" spans="1:53" ht="31.5" customHeight="1" x14ac:dyDescent="0.25">
      <c r="A111" s="70" t="s">
        <v>95</v>
      </c>
      <c r="B111" s="5" t="s">
        <v>44</v>
      </c>
      <c r="C111" s="72">
        <v>1</v>
      </c>
      <c r="D111" s="65" t="s">
        <v>32</v>
      </c>
      <c r="E111" s="165">
        <v>43010</v>
      </c>
      <c r="F111" s="72">
        <v>200</v>
      </c>
      <c r="G111" s="166"/>
      <c r="H111" s="159"/>
      <c r="I111" s="159"/>
      <c r="J111" s="25">
        <f>J112</f>
        <v>60</v>
      </c>
      <c r="K111" s="25">
        <f t="shared" ref="K111:L111" si="37">K112</f>
        <v>40.5</v>
      </c>
      <c r="L111" s="25">
        <f t="shared" si="37"/>
        <v>44.2</v>
      </c>
    </row>
    <row r="112" spans="1:53" ht="15.75" x14ac:dyDescent="0.25">
      <c r="A112" s="70" t="s">
        <v>38</v>
      </c>
      <c r="B112" s="5" t="s">
        <v>44</v>
      </c>
      <c r="C112" s="72">
        <v>1</v>
      </c>
      <c r="D112" s="65" t="s">
        <v>32</v>
      </c>
      <c r="E112" s="165">
        <v>43010</v>
      </c>
      <c r="F112" s="72">
        <v>240</v>
      </c>
      <c r="G112" s="166"/>
      <c r="H112" s="159"/>
      <c r="I112" s="159"/>
      <c r="J112" s="25">
        <f>J113</f>
        <v>60</v>
      </c>
      <c r="K112" s="25">
        <f t="shared" ref="K112:L112" si="38">K113</f>
        <v>40.5</v>
      </c>
      <c r="L112" s="25">
        <f t="shared" si="38"/>
        <v>44.2</v>
      </c>
    </row>
    <row r="113" spans="1:53" ht="15.75" x14ac:dyDescent="0.25">
      <c r="A113" s="111" t="s">
        <v>52</v>
      </c>
      <c r="B113" s="5" t="s">
        <v>44</v>
      </c>
      <c r="C113" s="72">
        <v>1</v>
      </c>
      <c r="D113" s="65" t="s">
        <v>32</v>
      </c>
      <c r="E113" s="165">
        <v>43010</v>
      </c>
      <c r="F113" s="72">
        <v>240</v>
      </c>
      <c r="G113" s="166" t="s">
        <v>16</v>
      </c>
      <c r="H113" s="159"/>
      <c r="I113" s="159"/>
      <c r="J113" s="25">
        <f>J114</f>
        <v>60</v>
      </c>
      <c r="K113" s="25">
        <f t="shared" ref="K113:L114" si="39">K114</f>
        <v>40.5</v>
      </c>
      <c r="L113" s="132">
        <f t="shared" si="39"/>
        <v>44.2</v>
      </c>
    </row>
    <row r="114" spans="1:53" ht="15.75" x14ac:dyDescent="0.25">
      <c r="A114" s="106" t="s">
        <v>53</v>
      </c>
      <c r="B114" s="5" t="s">
        <v>44</v>
      </c>
      <c r="C114" s="72">
        <v>1</v>
      </c>
      <c r="D114" s="65" t="s">
        <v>32</v>
      </c>
      <c r="E114" s="165">
        <v>43010</v>
      </c>
      <c r="F114" s="72">
        <v>240</v>
      </c>
      <c r="G114" s="166" t="s">
        <v>16</v>
      </c>
      <c r="H114" s="159" t="s">
        <v>25</v>
      </c>
      <c r="I114" s="159"/>
      <c r="J114" s="25">
        <f>J115</f>
        <v>60</v>
      </c>
      <c r="K114" s="25">
        <f t="shared" si="39"/>
        <v>40.5</v>
      </c>
      <c r="L114" s="132">
        <f t="shared" si="39"/>
        <v>44.2</v>
      </c>
    </row>
    <row r="115" spans="1:53" s="10" customFormat="1" ht="47.25" x14ac:dyDescent="0.25">
      <c r="A115" s="209" t="s">
        <v>156</v>
      </c>
      <c r="B115" s="74" t="s">
        <v>44</v>
      </c>
      <c r="C115" s="221">
        <v>1</v>
      </c>
      <c r="D115" s="88" t="s">
        <v>32</v>
      </c>
      <c r="E115" s="222">
        <v>43010</v>
      </c>
      <c r="F115" s="221">
        <v>240</v>
      </c>
      <c r="G115" s="223" t="s">
        <v>16</v>
      </c>
      <c r="H115" s="224" t="s">
        <v>25</v>
      </c>
      <c r="I115" s="224">
        <v>911</v>
      </c>
      <c r="J115" s="77">
        <f>'Прил 2'!J96</f>
        <v>60</v>
      </c>
      <c r="K115" s="77">
        <f>'Прил 2'!K96</f>
        <v>40.5</v>
      </c>
      <c r="L115" s="77">
        <f>'Прил 2'!L96</f>
        <v>44.2</v>
      </c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25"/>
      <c r="Y115" s="225"/>
      <c r="Z115" s="225"/>
      <c r="AA115" s="225"/>
      <c r="AB115" s="225"/>
      <c r="AC115" s="225"/>
      <c r="AD115" s="225"/>
      <c r="AE115" s="225"/>
      <c r="AF115" s="225"/>
      <c r="AG115" s="225"/>
      <c r="AH115" s="225"/>
      <c r="AI115" s="225"/>
      <c r="AJ115" s="225"/>
      <c r="AK115" s="225"/>
      <c r="AL115" s="225"/>
      <c r="AM115" s="225"/>
      <c r="AN115" s="225"/>
      <c r="AO115" s="225"/>
      <c r="AP115" s="225"/>
      <c r="AQ115" s="225"/>
      <c r="AR115" s="225"/>
      <c r="AS115" s="225"/>
      <c r="AT115" s="225"/>
      <c r="AU115" s="225"/>
      <c r="AV115" s="225"/>
      <c r="AW115" s="225"/>
      <c r="AX115" s="225"/>
      <c r="AY115" s="225"/>
      <c r="AZ115" s="225"/>
      <c r="BA115" s="225"/>
    </row>
    <row r="116" spans="1:53" ht="15.75" x14ac:dyDescent="0.25">
      <c r="A116" s="70" t="s">
        <v>138</v>
      </c>
      <c r="B116" s="5" t="s">
        <v>44</v>
      </c>
      <c r="C116" s="72">
        <v>1</v>
      </c>
      <c r="D116" s="65" t="s">
        <v>32</v>
      </c>
      <c r="E116" s="165">
        <v>43040</v>
      </c>
      <c r="F116" s="72"/>
      <c r="G116" s="167"/>
      <c r="H116" s="159"/>
      <c r="I116" s="159"/>
      <c r="J116" s="25">
        <f>J119</f>
        <v>8.6864199999999911</v>
      </c>
      <c r="K116" s="25">
        <f>K119</f>
        <v>20.5</v>
      </c>
      <c r="L116" s="132">
        <f>L119</f>
        <v>22</v>
      </c>
    </row>
    <row r="117" spans="1:53" ht="36" customHeight="1" x14ac:dyDescent="0.25">
      <c r="A117" s="70" t="s">
        <v>95</v>
      </c>
      <c r="B117" s="5" t="s">
        <v>44</v>
      </c>
      <c r="C117" s="72">
        <v>1</v>
      </c>
      <c r="D117" s="65" t="s">
        <v>32</v>
      </c>
      <c r="E117" s="165">
        <v>43040</v>
      </c>
      <c r="F117" s="72">
        <v>200</v>
      </c>
      <c r="G117" s="167"/>
      <c r="H117" s="159"/>
      <c r="I117" s="159"/>
      <c r="J117" s="25">
        <f>J118</f>
        <v>8.6864199999999911</v>
      </c>
      <c r="K117" s="25">
        <f t="shared" ref="K117:L117" si="40">K118</f>
        <v>20.5</v>
      </c>
      <c r="L117" s="25">
        <f t="shared" si="40"/>
        <v>22</v>
      </c>
    </row>
    <row r="118" spans="1:53" ht="15.75" x14ac:dyDescent="0.25">
      <c r="A118" s="70" t="s">
        <v>38</v>
      </c>
      <c r="B118" s="5" t="s">
        <v>44</v>
      </c>
      <c r="C118" s="72">
        <v>1</v>
      </c>
      <c r="D118" s="65" t="s">
        <v>32</v>
      </c>
      <c r="E118" s="165">
        <v>43040</v>
      </c>
      <c r="F118" s="72">
        <v>240</v>
      </c>
      <c r="G118" s="167"/>
      <c r="H118" s="159"/>
      <c r="I118" s="159"/>
      <c r="J118" s="25">
        <f>J119</f>
        <v>8.6864199999999911</v>
      </c>
      <c r="K118" s="25">
        <f t="shared" ref="K118:L118" si="41">K119</f>
        <v>20.5</v>
      </c>
      <c r="L118" s="25">
        <f t="shared" si="41"/>
        <v>22</v>
      </c>
    </row>
    <row r="119" spans="1:53" ht="15.75" x14ac:dyDescent="0.25">
      <c r="A119" s="111" t="s">
        <v>52</v>
      </c>
      <c r="B119" s="5" t="s">
        <v>44</v>
      </c>
      <c r="C119" s="72">
        <v>1</v>
      </c>
      <c r="D119" s="65" t="s">
        <v>32</v>
      </c>
      <c r="E119" s="165">
        <v>43040</v>
      </c>
      <c r="F119" s="72">
        <v>240</v>
      </c>
      <c r="G119" s="68" t="s">
        <v>16</v>
      </c>
      <c r="H119" s="159"/>
      <c r="I119" s="159"/>
      <c r="J119" s="25">
        <f>J120</f>
        <v>8.6864199999999911</v>
      </c>
      <c r="K119" s="25">
        <f t="shared" ref="K119:L120" si="42">K120</f>
        <v>20.5</v>
      </c>
      <c r="L119" s="132">
        <f t="shared" si="42"/>
        <v>22</v>
      </c>
    </row>
    <row r="120" spans="1:53" ht="15.75" x14ac:dyDescent="0.25">
      <c r="A120" s="106" t="s">
        <v>53</v>
      </c>
      <c r="B120" s="5" t="s">
        <v>44</v>
      </c>
      <c r="C120" s="72">
        <v>1</v>
      </c>
      <c r="D120" s="65" t="s">
        <v>32</v>
      </c>
      <c r="E120" s="165">
        <v>43040</v>
      </c>
      <c r="F120" s="72">
        <v>240</v>
      </c>
      <c r="G120" s="68" t="s">
        <v>16</v>
      </c>
      <c r="H120" s="159" t="s">
        <v>25</v>
      </c>
      <c r="I120" s="159"/>
      <c r="J120" s="25">
        <f>J121</f>
        <v>8.6864199999999911</v>
      </c>
      <c r="K120" s="25">
        <f t="shared" si="42"/>
        <v>20.5</v>
      </c>
      <c r="L120" s="132">
        <f t="shared" si="42"/>
        <v>22</v>
      </c>
    </row>
    <row r="121" spans="1:53" s="10" customFormat="1" ht="55.5" customHeight="1" x14ac:dyDescent="0.25">
      <c r="A121" s="209" t="s">
        <v>156</v>
      </c>
      <c r="B121" s="74" t="s">
        <v>44</v>
      </c>
      <c r="C121" s="221">
        <v>1</v>
      </c>
      <c r="D121" s="88" t="s">
        <v>32</v>
      </c>
      <c r="E121" s="222">
        <v>43040</v>
      </c>
      <c r="F121" s="221">
        <v>240</v>
      </c>
      <c r="G121" s="216" t="s">
        <v>16</v>
      </c>
      <c r="H121" s="224" t="s">
        <v>25</v>
      </c>
      <c r="I121" s="224">
        <v>911</v>
      </c>
      <c r="J121" s="77">
        <f>'Прил 2'!J99</f>
        <v>8.6864199999999911</v>
      </c>
      <c r="K121" s="77">
        <f>'Прил 2'!K99</f>
        <v>20.5</v>
      </c>
      <c r="L121" s="77">
        <f>'Прил 2'!L99</f>
        <v>22</v>
      </c>
      <c r="M121" s="225"/>
      <c r="N121" s="225"/>
      <c r="O121" s="225"/>
      <c r="P121" s="225"/>
      <c r="Q121" s="225"/>
      <c r="R121" s="225"/>
      <c r="S121" s="225"/>
      <c r="T121" s="225"/>
      <c r="U121" s="225"/>
      <c r="V121" s="225"/>
      <c r="W121" s="225"/>
      <c r="X121" s="225"/>
      <c r="Y121" s="225"/>
      <c r="Z121" s="225"/>
      <c r="AA121" s="225"/>
      <c r="AB121" s="225"/>
      <c r="AC121" s="225"/>
      <c r="AD121" s="225"/>
      <c r="AE121" s="225"/>
      <c r="AF121" s="225"/>
      <c r="AG121" s="225"/>
      <c r="AH121" s="225"/>
      <c r="AI121" s="225"/>
      <c r="AJ121" s="225"/>
      <c r="AK121" s="225"/>
      <c r="AL121" s="225"/>
      <c r="AM121" s="225"/>
      <c r="AN121" s="225"/>
      <c r="AO121" s="225"/>
      <c r="AP121" s="225"/>
      <c r="AQ121" s="225"/>
      <c r="AR121" s="225"/>
      <c r="AS121" s="225"/>
      <c r="AT121" s="225"/>
      <c r="AU121" s="225"/>
      <c r="AV121" s="225"/>
      <c r="AW121" s="225"/>
      <c r="AX121" s="225"/>
      <c r="AY121" s="225"/>
      <c r="AZ121" s="225"/>
      <c r="BA121" s="225"/>
    </row>
    <row r="122" spans="1:53" ht="100.5" customHeight="1" x14ac:dyDescent="0.25">
      <c r="A122" s="106" t="s">
        <v>195</v>
      </c>
      <c r="B122" s="67">
        <v>89</v>
      </c>
      <c r="C122" s="5">
        <v>1</v>
      </c>
      <c r="D122" s="5" t="s">
        <v>32</v>
      </c>
      <c r="E122" s="66" t="s">
        <v>196</v>
      </c>
      <c r="F122" s="5"/>
      <c r="G122" s="68"/>
      <c r="H122" s="65"/>
      <c r="I122" s="65"/>
      <c r="J122" s="25">
        <f>J123</f>
        <v>180</v>
      </c>
      <c r="K122" s="25">
        <f t="shared" ref="K122:L126" si="43">K123</f>
        <v>30</v>
      </c>
      <c r="L122" s="25">
        <f t="shared" si="43"/>
        <v>30</v>
      </c>
    </row>
    <row r="123" spans="1:53" ht="33" customHeight="1" x14ac:dyDescent="0.25">
      <c r="A123" s="70" t="s">
        <v>95</v>
      </c>
      <c r="B123" s="67">
        <v>89</v>
      </c>
      <c r="C123" s="5">
        <v>1</v>
      </c>
      <c r="D123" s="5" t="s">
        <v>32</v>
      </c>
      <c r="E123" s="66" t="s">
        <v>196</v>
      </c>
      <c r="F123" s="5" t="s">
        <v>96</v>
      </c>
      <c r="G123" s="68"/>
      <c r="H123" s="65"/>
      <c r="I123" s="65"/>
      <c r="J123" s="25">
        <f>J124</f>
        <v>180</v>
      </c>
      <c r="K123" s="25">
        <f t="shared" si="43"/>
        <v>30</v>
      </c>
      <c r="L123" s="25">
        <f t="shared" si="43"/>
        <v>30</v>
      </c>
    </row>
    <row r="124" spans="1:53" ht="18.75" customHeight="1" x14ac:dyDescent="0.25">
      <c r="A124" s="70" t="s">
        <v>38</v>
      </c>
      <c r="B124" s="67">
        <v>89</v>
      </c>
      <c r="C124" s="5">
        <v>1</v>
      </c>
      <c r="D124" s="5" t="s">
        <v>32</v>
      </c>
      <c r="E124" s="66" t="s">
        <v>196</v>
      </c>
      <c r="F124" s="5" t="s">
        <v>97</v>
      </c>
      <c r="G124" s="68"/>
      <c r="H124" s="65"/>
      <c r="I124" s="65"/>
      <c r="J124" s="25">
        <f>J125</f>
        <v>180</v>
      </c>
      <c r="K124" s="25">
        <f t="shared" si="43"/>
        <v>30</v>
      </c>
      <c r="L124" s="25">
        <f t="shared" si="43"/>
        <v>30</v>
      </c>
    </row>
    <row r="125" spans="1:53" ht="20.25" customHeight="1" x14ac:dyDescent="0.25">
      <c r="A125" s="111" t="s">
        <v>17</v>
      </c>
      <c r="B125" s="67">
        <v>89</v>
      </c>
      <c r="C125" s="5">
        <v>1</v>
      </c>
      <c r="D125" s="5" t="s">
        <v>32</v>
      </c>
      <c r="E125" s="66" t="s">
        <v>196</v>
      </c>
      <c r="F125" s="5" t="s">
        <v>97</v>
      </c>
      <c r="G125" s="68" t="s">
        <v>16</v>
      </c>
      <c r="H125" s="65"/>
      <c r="I125" s="65"/>
      <c r="J125" s="25">
        <f>J126</f>
        <v>180</v>
      </c>
      <c r="K125" s="25">
        <f t="shared" si="43"/>
        <v>30</v>
      </c>
      <c r="L125" s="25">
        <f t="shared" si="43"/>
        <v>30</v>
      </c>
    </row>
    <row r="126" spans="1:53" ht="25.5" customHeight="1" x14ac:dyDescent="0.25">
      <c r="A126" s="111" t="s">
        <v>52</v>
      </c>
      <c r="B126" s="67">
        <v>89</v>
      </c>
      <c r="C126" s="5">
        <v>1</v>
      </c>
      <c r="D126" s="5" t="s">
        <v>32</v>
      </c>
      <c r="E126" s="66" t="s">
        <v>196</v>
      </c>
      <c r="F126" s="5" t="s">
        <v>97</v>
      </c>
      <c r="G126" s="68" t="s">
        <v>16</v>
      </c>
      <c r="H126" s="65" t="s">
        <v>24</v>
      </c>
      <c r="I126" s="65"/>
      <c r="J126" s="25">
        <f>J127</f>
        <v>180</v>
      </c>
      <c r="K126" s="25">
        <f t="shared" si="43"/>
        <v>30</v>
      </c>
      <c r="L126" s="25">
        <f t="shared" si="43"/>
        <v>30</v>
      </c>
    </row>
    <row r="127" spans="1:53" s="10" customFormat="1" ht="48.75" customHeight="1" x14ac:dyDescent="0.25">
      <c r="A127" s="240" t="s">
        <v>156</v>
      </c>
      <c r="B127" s="212">
        <v>89</v>
      </c>
      <c r="C127" s="74">
        <v>1</v>
      </c>
      <c r="D127" s="74" t="s">
        <v>32</v>
      </c>
      <c r="E127" s="80" t="s">
        <v>196</v>
      </c>
      <c r="F127" s="74" t="s">
        <v>97</v>
      </c>
      <c r="G127" s="216" t="s">
        <v>16</v>
      </c>
      <c r="H127" s="88" t="s">
        <v>24</v>
      </c>
      <c r="I127" s="88">
        <v>911</v>
      </c>
      <c r="J127" s="77">
        <f>'Прил 2'!J90</f>
        <v>180</v>
      </c>
      <c r="K127" s="77">
        <f>'Прил 2'!K90</f>
        <v>30</v>
      </c>
      <c r="L127" s="77">
        <f>'Прил 2'!L90</f>
        <v>30</v>
      </c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25"/>
      <c r="Y127" s="225"/>
      <c r="Z127" s="225"/>
      <c r="AA127" s="225"/>
      <c r="AB127" s="225"/>
      <c r="AC127" s="225"/>
      <c r="AD127" s="225"/>
      <c r="AE127" s="225"/>
      <c r="AF127" s="225"/>
      <c r="AG127" s="225"/>
      <c r="AH127" s="225"/>
      <c r="AI127" s="225"/>
      <c r="AJ127" s="225"/>
      <c r="AK127" s="225"/>
      <c r="AL127" s="225"/>
      <c r="AM127" s="225"/>
      <c r="AN127" s="225"/>
      <c r="AO127" s="225"/>
      <c r="AP127" s="225"/>
      <c r="AQ127" s="225"/>
      <c r="AR127" s="225"/>
      <c r="AS127" s="225"/>
      <c r="AT127" s="225"/>
      <c r="AU127" s="225"/>
      <c r="AV127" s="225"/>
      <c r="AW127" s="225"/>
      <c r="AX127" s="225"/>
      <c r="AY127" s="225"/>
      <c r="AZ127" s="225"/>
      <c r="BA127" s="225"/>
    </row>
    <row r="128" spans="1:53" s="10" customFormat="1" ht="48.75" customHeight="1" x14ac:dyDescent="0.25">
      <c r="A128" s="113" t="s">
        <v>231</v>
      </c>
      <c r="B128" s="67" t="s">
        <v>44</v>
      </c>
      <c r="C128" s="72">
        <v>1</v>
      </c>
      <c r="D128" s="65" t="s">
        <v>32</v>
      </c>
      <c r="E128" s="165">
        <v>44107</v>
      </c>
      <c r="F128" s="72"/>
      <c r="G128" s="68"/>
      <c r="H128" s="159"/>
      <c r="I128" s="88"/>
      <c r="J128" s="25">
        <f>J129</f>
        <v>600</v>
      </c>
      <c r="K128" s="25">
        <f t="shared" ref="K128:L132" si="44">K129</f>
        <v>0</v>
      </c>
      <c r="L128" s="25">
        <f t="shared" si="44"/>
        <v>0</v>
      </c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25"/>
      <c r="Z128" s="225"/>
      <c r="AA128" s="225"/>
      <c r="AB128" s="225"/>
      <c r="AC128" s="225"/>
      <c r="AD128" s="225"/>
      <c r="AE128" s="225"/>
      <c r="AF128" s="225"/>
      <c r="AG128" s="225"/>
      <c r="AH128" s="225"/>
      <c r="AI128" s="225"/>
      <c r="AJ128" s="225"/>
      <c r="AK128" s="225"/>
      <c r="AL128" s="225"/>
      <c r="AM128" s="225"/>
      <c r="AN128" s="225"/>
      <c r="AO128" s="225"/>
      <c r="AP128" s="225"/>
      <c r="AQ128" s="225"/>
      <c r="AR128" s="225"/>
      <c r="AS128" s="225"/>
      <c r="AT128" s="225"/>
      <c r="AU128" s="225"/>
      <c r="AV128" s="225"/>
      <c r="AW128" s="225"/>
      <c r="AX128" s="225"/>
      <c r="AY128" s="225"/>
      <c r="AZ128" s="225"/>
      <c r="BA128" s="225"/>
    </row>
    <row r="129" spans="1:53" s="10" customFormat="1" ht="36" customHeight="1" x14ac:dyDescent="0.25">
      <c r="A129" s="70" t="s">
        <v>95</v>
      </c>
      <c r="B129" s="67" t="s">
        <v>44</v>
      </c>
      <c r="C129" s="72">
        <v>1</v>
      </c>
      <c r="D129" s="65" t="s">
        <v>32</v>
      </c>
      <c r="E129" s="165">
        <v>44107</v>
      </c>
      <c r="F129" s="72">
        <v>200</v>
      </c>
      <c r="G129" s="68"/>
      <c r="H129" s="159"/>
      <c r="I129" s="88"/>
      <c r="J129" s="25">
        <f>J130</f>
        <v>600</v>
      </c>
      <c r="K129" s="25">
        <f t="shared" si="44"/>
        <v>0</v>
      </c>
      <c r="L129" s="25">
        <f t="shared" si="44"/>
        <v>0</v>
      </c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25"/>
      <c r="Y129" s="225"/>
      <c r="Z129" s="225"/>
      <c r="AA129" s="225"/>
      <c r="AB129" s="225"/>
      <c r="AC129" s="225"/>
      <c r="AD129" s="225"/>
      <c r="AE129" s="225"/>
      <c r="AF129" s="225"/>
      <c r="AG129" s="225"/>
      <c r="AH129" s="225"/>
      <c r="AI129" s="225"/>
      <c r="AJ129" s="225"/>
      <c r="AK129" s="225"/>
      <c r="AL129" s="225"/>
      <c r="AM129" s="225"/>
      <c r="AN129" s="225"/>
      <c r="AO129" s="225"/>
      <c r="AP129" s="225"/>
      <c r="AQ129" s="225"/>
      <c r="AR129" s="225"/>
      <c r="AS129" s="225"/>
      <c r="AT129" s="225"/>
      <c r="AU129" s="225"/>
      <c r="AV129" s="225"/>
      <c r="AW129" s="225"/>
      <c r="AX129" s="225"/>
      <c r="AY129" s="225"/>
      <c r="AZ129" s="225"/>
      <c r="BA129" s="225"/>
    </row>
    <row r="130" spans="1:53" s="10" customFormat="1" ht="20.25" customHeight="1" x14ac:dyDescent="0.25">
      <c r="A130" s="70" t="s">
        <v>38</v>
      </c>
      <c r="B130" s="67" t="s">
        <v>44</v>
      </c>
      <c r="C130" s="72">
        <v>1</v>
      </c>
      <c r="D130" s="65" t="s">
        <v>32</v>
      </c>
      <c r="E130" s="165">
        <v>44107</v>
      </c>
      <c r="F130" s="72">
        <v>240</v>
      </c>
      <c r="G130" s="68"/>
      <c r="H130" s="159"/>
      <c r="I130" s="88"/>
      <c r="J130" s="25">
        <f>J131</f>
        <v>600</v>
      </c>
      <c r="K130" s="25">
        <f t="shared" si="44"/>
        <v>0</v>
      </c>
      <c r="L130" s="25">
        <f t="shared" si="44"/>
        <v>0</v>
      </c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25"/>
      <c r="Y130" s="225"/>
      <c r="Z130" s="225"/>
      <c r="AA130" s="225"/>
      <c r="AB130" s="225"/>
      <c r="AC130" s="225"/>
      <c r="AD130" s="225"/>
      <c r="AE130" s="225"/>
      <c r="AF130" s="225"/>
      <c r="AG130" s="225"/>
      <c r="AH130" s="225"/>
      <c r="AI130" s="225"/>
      <c r="AJ130" s="225"/>
      <c r="AK130" s="225"/>
      <c r="AL130" s="225"/>
      <c r="AM130" s="225"/>
      <c r="AN130" s="225"/>
      <c r="AO130" s="225"/>
      <c r="AP130" s="225"/>
      <c r="AQ130" s="225"/>
      <c r="AR130" s="225"/>
      <c r="AS130" s="225"/>
      <c r="AT130" s="225"/>
      <c r="AU130" s="225"/>
      <c r="AV130" s="225"/>
      <c r="AW130" s="225"/>
      <c r="AX130" s="225"/>
      <c r="AY130" s="225"/>
      <c r="AZ130" s="225"/>
      <c r="BA130" s="225"/>
    </row>
    <row r="131" spans="1:53" s="10" customFormat="1" ht="21.75" customHeight="1" x14ac:dyDescent="0.25">
      <c r="A131" s="247" t="s">
        <v>49</v>
      </c>
      <c r="B131" s="67" t="s">
        <v>44</v>
      </c>
      <c r="C131" s="72">
        <v>1</v>
      </c>
      <c r="D131" s="65" t="s">
        <v>32</v>
      </c>
      <c r="E131" s="165">
        <v>44107</v>
      </c>
      <c r="F131" s="72">
        <v>240</v>
      </c>
      <c r="G131" s="68" t="s">
        <v>14</v>
      </c>
      <c r="H131" s="159"/>
      <c r="I131" s="88"/>
      <c r="J131" s="25">
        <f>J132</f>
        <v>600</v>
      </c>
      <c r="K131" s="25">
        <f t="shared" si="44"/>
        <v>0</v>
      </c>
      <c r="L131" s="25">
        <f t="shared" si="44"/>
        <v>0</v>
      </c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25"/>
      <c r="Y131" s="225"/>
      <c r="Z131" s="225"/>
      <c r="AA131" s="225"/>
      <c r="AB131" s="225"/>
      <c r="AC131" s="225"/>
      <c r="AD131" s="225"/>
      <c r="AE131" s="225"/>
      <c r="AF131" s="225"/>
      <c r="AG131" s="225"/>
      <c r="AH131" s="225"/>
      <c r="AI131" s="225"/>
      <c r="AJ131" s="225"/>
      <c r="AK131" s="225"/>
      <c r="AL131" s="225"/>
      <c r="AM131" s="225"/>
      <c r="AN131" s="225"/>
      <c r="AO131" s="225"/>
      <c r="AP131" s="225"/>
      <c r="AQ131" s="225"/>
      <c r="AR131" s="225"/>
      <c r="AS131" s="225"/>
      <c r="AT131" s="225"/>
      <c r="AU131" s="225"/>
      <c r="AV131" s="225"/>
      <c r="AW131" s="225"/>
      <c r="AX131" s="225"/>
      <c r="AY131" s="225"/>
      <c r="AZ131" s="225"/>
      <c r="BA131" s="225"/>
    </row>
    <row r="132" spans="1:53" s="10" customFormat="1" ht="24.75" customHeight="1" x14ac:dyDescent="0.25">
      <c r="A132" s="247" t="s">
        <v>230</v>
      </c>
      <c r="B132" s="67" t="s">
        <v>44</v>
      </c>
      <c r="C132" s="72">
        <v>1</v>
      </c>
      <c r="D132" s="65" t="s">
        <v>32</v>
      </c>
      <c r="E132" s="165">
        <v>44107</v>
      </c>
      <c r="F132" s="72">
        <v>240</v>
      </c>
      <c r="G132" s="68" t="s">
        <v>14</v>
      </c>
      <c r="H132" s="159" t="s">
        <v>137</v>
      </c>
      <c r="I132" s="88"/>
      <c r="J132" s="25">
        <f>J133</f>
        <v>600</v>
      </c>
      <c r="K132" s="25">
        <f t="shared" si="44"/>
        <v>0</v>
      </c>
      <c r="L132" s="25">
        <f t="shared" si="44"/>
        <v>0</v>
      </c>
      <c r="M132" s="225"/>
      <c r="N132" s="225"/>
      <c r="O132" s="225"/>
      <c r="P132" s="225"/>
      <c r="Q132" s="225"/>
      <c r="R132" s="225"/>
      <c r="S132" s="225"/>
      <c r="T132" s="225"/>
      <c r="U132" s="225"/>
      <c r="V132" s="225"/>
      <c r="W132" s="225"/>
      <c r="X132" s="225"/>
      <c r="Y132" s="225"/>
      <c r="Z132" s="225"/>
      <c r="AA132" s="225"/>
      <c r="AB132" s="225"/>
      <c r="AC132" s="225"/>
      <c r="AD132" s="225"/>
      <c r="AE132" s="225"/>
      <c r="AF132" s="225"/>
      <c r="AG132" s="225"/>
      <c r="AH132" s="225"/>
      <c r="AI132" s="225"/>
      <c r="AJ132" s="225"/>
      <c r="AK132" s="225"/>
      <c r="AL132" s="225"/>
      <c r="AM132" s="225"/>
      <c r="AN132" s="225"/>
      <c r="AO132" s="225"/>
      <c r="AP132" s="225"/>
      <c r="AQ132" s="225"/>
      <c r="AR132" s="225"/>
      <c r="AS132" s="225"/>
      <c r="AT132" s="225"/>
      <c r="AU132" s="225"/>
      <c r="AV132" s="225"/>
      <c r="AW132" s="225"/>
      <c r="AX132" s="225"/>
      <c r="AY132" s="225"/>
      <c r="AZ132" s="225"/>
      <c r="BA132" s="225"/>
    </row>
    <row r="133" spans="1:53" s="10" customFormat="1" ht="48.75" customHeight="1" x14ac:dyDescent="0.25">
      <c r="A133" s="240" t="s">
        <v>156</v>
      </c>
      <c r="B133" s="212">
        <v>89</v>
      </c>
      <c r="C133" s="74">
        <v>1</v>
      </c>
      <c r="D133" s="74" t="s">
        <v>32</v>
      </c>
      <c r="E133" s="80" t="s">
        <v>232</v>
      </c>
      <c r="F133" s="74" t="s">
        <v>97</v>
      </c>
      <c r="G133" s="216" t="s">
        <v>14</v>
      </c>
      <c r="H133" s="88" t="s">
        <v>137</v>
      </c>
      <c r="I133" s="88">
        <v>911</v>
      </c>
      <c r="J133" s="77">
        <f>'Прил 2'!J83</f>
        <v>600</v>
      </c>
      <c r="K133" s="77">
        <f>'Прил 2'!K83</f>
        <v>0</v>
      </c>
      <c r="L133" s="77">
        <f>'Прил 2'!L83</f>
        <v>0</v>
      </c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25"/>
      <c r="Z133" s="225"/>
      <c r="AA133" s="225"/>
      <c r="AB133" s="225"/>
      <c r="AC133" s="225"/>
      <c r="AD133" s="225"/>
      <c r="AE133" s="225"/>
      <c r="AF133" s="225"/>
      <c r="AG133" s="225"/>
      <c r="AH133" s="225"/>
      <c r="AI133" s="225"/>
      <c r="AJ133" s="225"/>
      <c r="AK133" s="225"/>
      <c r="AL133" s="225"/>
      <c r="AM133" s="225"/>
      <c r="AN133" s="225"/>
      <c r="AO133" s="225"/>
      <c r="AP133" s="225"/>
      <c r="AQ133" s="225"/>
      <c r="AR133" s="225"/>
      <c r="AS133" s="225"/>
      <c r="AT133" s="225"/>
      <c r="AU133" s="225"/>
      <c r="AV133" s="225"/>
      <c r="AW133" s="225"/>
      <c r="AX133" s="225"/>
      <c r="AY133" s="225"/>
      <c r="AZ133" s="225"/>
      <c r="BA133" s="225"/>
    </row>
    <row r="134" spans="1:53" ht="68.25" customHeight="1" x14ac:dyDescent="0.25">
      <c r="A134" s="108" t="s">
        <v>225</v>
      </c>
      <c r="B134" s="164">
        <v>89</v>
      </c>
      <c r="C134" s="159" t="s">
        <v>20</v>
      </c>
      <c r="D134" s="65" t="s">
        <v>32</v>
      </c>
      <c r="E134" s="90" t="s">
        <v>48</v>
      </c>
      <c r="F134" s="65"/>
      <c r="G134" s="68"/>
      <c r="H134" s="65"/>
      <c r="I134" s="72"/>
      <c r="J134" s="25">
        <f>J137+J140</f>
        <v>132.1</v>
      </c>
      <c r="K134" s="25">
        <f t="shared" ref="K134:L134" si="45">K137+K140</f>
        <v>145.69999999999999</v>
      </c>
      <c r="L134" s="25">
        <f t="shared" si="45"/>
        <v>159.80000000000001</v>
      </c>
    </row>
    <row r="135" spans="1:53" ht="85.5" customHeight="1" x14ac:dyDescent="0.25">
      <c r="A135" s="100" t="s">
        <v>98</v>
      </c>
      <c r="B135" s="164">
        <v>89</v>
      </c>
      <c r="C135" s="159" t="s">
        <v>20</v>
      </c>
      <c r="D135" s="65" t="s">
        <v>32</v>
      </c>
      <c r="E135" s="90" t="s">
        <v>48</v>
      </c>
      <c r="F135" s="65" t="s">
        <v>100</v>
      </c>
      <c r="G135" s="68"/>
      <c r="H135" s="65"/>
      <c r="I135" s="72"/>
      <c r="J135" s="25">
        <f>J136</f>
        <v>121.2</v>
      </c>
      <c r="K135" s="25">
        <f t="shared" ref="K135:L135" si="46">K136</f>
        <v>128</v>
      </c>
      <c r="L135" s="25">
        <f t="shared" si="46"/>
        <v>137</v>
      </c>
    </row>
    <row r="136" spans="1:53" ht="37.5" customHeight="1" x14ac:dyDescent="0.25">
      <c r="A136" s="100" t="s">
        <v>99</v>
      </c>
      <c r="B136" s="164">
        <v>89</v>
      </c>
      <c r="C136" s="159" t="s">
        <v>20</v>
      </c>
      <c r="D136" s="65" t="s">
        <v>32</v>
      </c>
      <c r="E136" s="90" t="s">
        <v>48</v>
      </c>
      <c r="F136" s="65" t="s">
        <v>101</v>
      </c>
      <c r="G136" s="68"/>
      <c r="H136" s="65"/>
      <c r="I136" s="72"/>
      <c r="J136" s="25">
        <f>J137</f>
        <v>121.2</v>
      </c>
      <c r="K136" s="25">
        <f t="shared" ref="K136:L136" si="47">K137</f>
        <v>128</v>
      </c>
      <c r="L136" s="25">
        <f t="shared" si="47"/>
        <v>137</v>
      </c>
    </row>
    <row r="137" spans="1:53" ht="25.5" customHeight="1" x14ac:dyDescent="0.25">
      <c r="A137" s="111" t="s">
        <v>46</v>
      </c>
      <c r="B137" s="164">
        <v>89</v>
      </c>
      <c r="C137" s="159" t="s">
        <v>20</v>
      </c>
      <c r="D137" s="65" t="s">
        <v>32</v>
      </c>
      <c r="E137" s="90" t="s">
        <v>48</v>
      </c>
      <c r="F137" s="65" t="s">
        <v>101</v>
      </c>
      <c r="G137" s="68" t="s">
        <v>24</v>
      </c>
      <c r="H137" s="65"/>
      <c r="I137" s="72"/>
      <c r="J137" s="25">
        <f>J138</f>
        <v>121.2</v>
      </c>
      <c r="K137" s="25">
        <f t="shared" ref="K137:L138" si="48">K138</f>
        <v>128</v>
      </c>
      <c r="L137" s="132">
        <f t="shared" si="48"/>
        <v>137</v>
      </c>
    </row>
    <row r="138" spans="1:53" ht="27.75" customHeight="1" x14ac:dyDescent="0.25">
      <c r="A138" s="111" t="s">
        <v>47</v>
      </c>
      <c r="B138" s="164">
        <v>89</v>
      </c>
      <c r="C138" s="159" t="s">
        <v>20</v>
      </c>
      <c r="D138" s="65" t="s">
        <v>32</v>
      </c>
      <c r="E138" s="90" t="s">
        <v>48</v>
      </c>
      <c r="F138" s="65" t="s">
        <v>101</v>
      </c>
      <c r="G138" s="68" t="s">
        <v>24</v>
      </c>
      <c r="H138" s="65" t="s">
        <v>25</v>
      </c>
      <c r="I138" s="72"/>
      <c r="J138" s="25">
        <f>J139</f>
        <v>121.2</v>
      </c>
      <c r="K138" s="25">
        <f t="shared" si="48"/>
        <v>128</v>
      </c>
      <c r="L138" s="132">
        <f t="shared" si="48"/>
        <v>137</v>
      </c>
    </row>
    <row r="139" spans="1:53" s="10" customFormat="1" ht="45" customHeight="1" x14ac:dyDescent="0.25">
      <c r="A139" s="209" t="s">
        <v>156</v>
      </c>
      <c r="B139" s="216">
        <v>89</v>
      </c>
      <c r="C139" s="88">
        <v>1</v>
      </c>
      <c r="D139" s="88" t="s">
        <v>32</v>
      </c>
      <c r="E139" s="89" t="s">
        <v>48</v>
      </c>
      <c r="F139" s="88" t="s">
        <v>101</v>
      </c>
      <c r="G139" s="216" t="s">
        <v>24</v>
      </c>
      <c r="H139" s="88" t="s">
        <v>25</v>
      </c>
      <c r="I139" s="88">
        <v>911</v>
      </c>
      <c r="J139" s="77">
        <f>'Прил 2'!J60</f>
        <v>121.2</v>
      </c>
      <c r="K139" s="77">
        <f>'Прил 2'!K60</f>
        <v>128</v>
      </c>
      <c r="L139" s="77">
        <f>'Прил 2'!L60</f>
        <v>137</v>
      </c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  <c r="AF139" s="225"/>
      <c r="AG139" s="225"/>
      <c r="AH139" s="225"/>
      <c r="AI139" s="225"/>
      <c r="AJ139" s="225"/>
      <c r="AK139" s="225"/>
      <c r="AL139" s="225"/>
      <c r="AM139" s="225"/>
      <c r="AN139" s="225"/>
      <c r="AO139" s="225"/>
      <c r="AP139" s="225"/>
      <c r="AQ139" s="225"/>
      <c r="AR139" s="225"/>
      <c r="AS139" s="225"/>
      <c r="AT139" s="225"/>
      <c r="AU139" s="225"/>
      <c r="AV139" s="225"/>
      <c r="AW139" s="225"/>
      <c r="AX139" s="225"/>
      <c r="AY139" s="225"/>
      <c r="AZ139" s="225"/>
      <c r="BA139" s="225"/>
    </row>
    <row r="140" spans="1:53" ht="86.25" customHeight="1" x14ac:dyDescent="0.25">
      <c r="A140" s="100" t="s">
        <v>98</v>
      </c>
      <c r="B140" s="164">
        <v>89</v>
      </c>
      <c r="C140" s="159" t="s">
        <v>20</v>
      </c>
      <c r="D140" s="65" t="s">
        <v>32</v>
      </c>
      <c r="E140" s="90" t="s">
        <v>48</v>
      </c>
      <c r="F140" s="65" t="s">
        <v>96</v>
      </c>
      <c r="G140" s="68"/>
      <c r="H140" s="65"/>
      <c r="I140" s="72"/>
      <c r="J140" s="25">
        <f>J141</f>
        <v>10.9</v>
      </c>
      <c r="K140" s="25">
        <f t="shared" ref="K140:L143" si="49">K141</f>
        <v>17.7</v>
      </c>
      <c r="L140" s="25">
        <f t="shared" ref="L140:L141" si="50">L141</f>
        <v>22.8</v>
      </c>
    </row>
    <row r="141" spans="1:53" ht="31.5" customHeight="1" x14ac:dyDescent="0.25">
      <c r="A141" s="100" t="s">
        <v>99</v>
      </c>
      <c r="B141" s="164">
        <v>89</v>
      </c>
      <c r="C141" s="159" t="s">
        <v>20</v>
      </c>
      <c r="D141" s="65" t="s">
        <v>32</v>
      </c>
      <c r="E141" s="90" t="s">
        <v>48</v>
      </c>
      <c r="F141" s="65" t="s">
        <v>97</v>
      </c>
      <c r="G141" s="68"/>
      <c r="H141" s="65"/>
      <c r="I141" s="72"/>
      <c r="J141" s="25">
        <f>J142</f>
        <v>10.9</v>
      </c>
      <c r="K141" s="25">
        <f t="shared" si="49"/>
        <v>17.7</v>
      </c>
      <c r="L141" s="25">
        <f t="shared" si="50"/>
        <v>22.8</v>
      </c>
    </row>
    <row r="142" spans="1:53" ht="22.5" customHeight="1" x14ac:dyDescent="0.25">
      <c r="A142" s="111" t="s">
        <v>46</v>
      </c>
      <c r="B142" s="164">
        <v>89</v>
      </c>
      <c r="C142" s="159" t="s">
        <v>20</v>
      </c>
      <c r="D142" s="65" t="s">
        <v>32</v>
      </c>
      <c r="E142" s="90" t="s">
        <v>48</v>
      </c>
      <c r="F142" s="65" t="s">
        <v>97</v>
      </c>
      <c r="G142" s="68" t="s">
        <v>24</v>
      </c>
      <c r="H142" s="65"/>
      <c r="I142" s="72"/>
      <c r="J142" s="25">
        <f>J143</f>
        <v>10.9</v>
      </c>
      <c r="K142" s="25">
        <f t="shared" si="49"/>
        <v>17.7</v>
      </c>
      <c r="L142" s="132">
        <f t="shared" si="49"/>
        <v>22.8</v>
      </c>
    </row>
    <row r="143" spans="1:53" ht="21.75" customHeight="1" x14ac:dyDescent="0.25">
      <c r="A143" s="111" t="s">
        <v>47</v>
      </c>
      <c r="B143" s="164">
        <v>89</v>
      </c>
      <c r="C143" s="159" t="s">
        <v>20</v>
      </c>
      <c r="D143" s="65" t="s">
        <v>32</v>
      </c>
      <c r="E143" s="90" t="s">
        <v>48</v>
      </c>
      <c r="F143" s="65" t="s">
        <v>97</v>
      </c>
      <c r="G143" s="68" t="s">
        <v>24</v>
      </c>
      <c r="H143" s="65" t="s">
        <v>25</v>
      </c>
      <c r="I143" s="72"/>
      <c r="J143" s="25">
        <f>J144</f>
        <v>10.9</v>
      </c>
      <c r="K143" s="25">
        <f t="shared" si="49"/>
        <v>17.7</v>
      </c>
      <c r="L143" s="132">
        <f t="shared" si="49"/>
        <v>22.8</v>
      </c>
    </row>
    <row r="144" spans="1:53" s="10" customFormat="1" ht="30" customHeight="1" x14ac:dyDescent="0.25">
      <c r="A144" s="209" t="s">
        <v>156</v>
      </c>
      <c r="B144" s="216">
        <v>89</v>
      </c>
      <c r="C144" s="88">
        <v>1</v>
      </c>
      <c r="D144" s="88" t="s">
        <v>32</v>
      </c>
      <c r="E144" s="89" t="s">
        <v>48</v>
      </c>
      <c r="F144" s="88" t="s">
        <v>97</v>
      </c>
      <c r="G144" s="216" t="s">
        <v>24</v>
      </c>
      <c r="H144" s="88" t="s">
        <v>25</v>
      </c>
      <c r="I144" s="88">
        <v>911</v>
      </c>
      <c r="J144" s="77">
        <f>'Прил 2'!J62</f>
        <v>10.9</v>
      </c>
      <c r="K144" s="77">
        <f>'Прил 2'!K62</f>
        <v>17.7</v>
      </c>
      <c r="L144" s="77">
        <f>'Прил 2'!L62</f>
        <v>22.8</v>
      </c>
      <c r="M144" s="225"/>
      <c r="N144" s="225"/>
      <c r="O144" s="225"/>
      <c r="P144" s="225"/>
      <c r="Q144" s="225"/>
      <c r="R144" s="225"/>
      <c r="S144" s="225"/>
      <c r="T144" s="225"/>
      <c r="U144" s="225"/>
      <c r="V144" s="225"/>
      <c r="W144" s="225"/>
      <c r="X144" s="225"/>
      <c r="Y144" s="225"/>
      <c r="Z144" s="225"/>
      <c r="AA144" s="225"/>
      <c r="AB144" s="225"/>
      <c r="AC144" s="225"/>
      <c r="AD144" s="225"/>
      <c r="AE144" s="225"/>
      <c r="AF144" s="225"/>
      <c r="AG144" s="225"/>
      <c r="AH144" s="225"/>
      <c r="AI144" s="225"/>
      <c r="AJ144" s="225"/>
      <c r="AK144" s="225"/>
      <c r="AL144" s="225"/>
      <c r="AM144" s="225"/>
      <c r="AN144" s="225"/>
      <c r="AO144" s="225"/>
      <c r="AP144" s="225"/>
      <c r="AQ144" s="225"/>
      <c r="AR144" s="225"/>
      <c r="AS144" s="225"/>
      <c r="AT144" s="225"/>
      <c r="AU144" s="225"/>
      <c r="AV144" s="225"/>
      <c r="AW144" s="225"/>
      <c r="AX144" s="225"/>
      <c r="AY144" s="225"/>
      <c r="AZ144" s="225"/>
      <c r="BA144" s="225"/>
    </row>
    <row r="145" spans="1:53" ht="129.75" customHeight="1" x14ac:dyDescent="0.25">
      <c r="A145" s="111" t="s">
        <v>132</v>
      </c>
      <c r="B145" s="64">
        <v>89</v>
      </c>
      <c r="C145" s="65" t="s">
        <v>20</v>
      </c>
      <c r="D145" s="65" t="s">
        <v>32</v>
      </c>
      <c r="E145" s="90" t="s">
        <v>39</v>
      </c>
      <c r="F145" s="65"/>
      <c r="G145" s="68"/>
      <c r="H145" s="65"/>
      <c r="I145" s="68"/>
      <c r="J145" s="25">
        <f>J148</f>
        <v>0.4</v>
      </c>
      <c r="K145" s="25">
        <f>K148</f>
        <v>0.4</v>
      </c>
      <c r="L145" s="132">
        <f>L148</f>
        <v>0.4</v>
      </c>
    </row>
    <row r="146" spans="1:53" ht="35.450000000000003" customHeight="1" x14ac:dyDescent="0.25">
      <c r="A146" s="70" t="s">
        <v>95</v>
      </c>
      <c r="B146" s="164">
        <v>89</v>
      </c>
      <c r="C146" s="65" t="s">
        <v>20</v>
      </c>
      <c r="D146" s="65" t="s">
        <v>32</v>
      </c>
      <c r="E146" s="90" t="s">
        <v>39</v>
      </c>
      <c r="F146" s="65" t="s">
        <v>96</v>
      </c>
      <c r="G146" s="68"/>
      <c r="H146" s="65"/>
      <c r="I146" s="68"/>
      <c r="J146" s="25">
        <f>J147</f>
        <v>0.4</v>
      </c>
      <c r="K146" s="25">
        <f t="shared" ref="K146:L146" si="51">K147</f>
        <v>0.4</v>
      </c>
      <c r="L146" s="25">
        <f t="shared" si="51"/>
        <v>0.4</v>
      </c>
    </row>
    <row r="147" spans="1:53" ht="22.15" customHeight="1" x14ac:dyDescent="0.25">
      <c r="A147" s="70" t="s">
        <v>38</v>
      </c>
      <c r="B147" s="164">
        <v>89</v>
      </c>
      <c r="C147" s="65" t="s">
        <v>20</v>
      </c>
      <c r="D147" s="65" t="s">
        <v>32</v>
      </c>
      <c r="E147" s="90" t="s">
        <v>39</v>
      </c>
      <c r="F147" s="65" t="s">
        <v>97</v>
      </c>
      <c r="G147" s="68"/>
      <c r="H147" s="65"/>
      <c r="I147" s="68"/>
      <c r="J147" s="25">
        <f>J148</f>
        <v>0.4</v>
      </c>
      <c r="K147" s="25">
        <f t="shared" ref="K147:L147" si="52">K148</f>
        <v>0.4</v>
      </c>
      <c r="L147" s="25">
        <f t="shared" si="52"/>
        <v>0.4</v>
      </c>
    </row>
    <row r="148" spans="1:53" ht="15.75" x14ac:dyDescent="0.25">
      <c r="A148" s="111" t="s">
        <v>12</v>
      </c>
      <c r="B148" s="164">
        <v>89</v>
      </c>
      <c r="C148" s="65" t="s">
        <v>20</v>
      </c>
      <c r="D148" s="65" t="s">
        <v>32</v>
      </c>
      <c r="E148" s="90" t="s">
        <v>39</v>
      </c>
      <c r="F148" s="65" t="s">
        <v>97</v>
      </c>
      <c r="G148" s="68" t="s">
        <v>13</v>
      </c>
      <c r="H148" s="65"/>
      <c r="I148" s="68"/>
      <c r="J148" s="25">
        <f>J149</f>
        <v>0.4</v>
      </c>
      <c r="K148" s="25">
        <f t="shared" ref="K148:L149" si="53">K149</f>
        <v>0.4</v>
      </c>
      <c r="L148" s="132">
        <f t="shared" si="53"/>
        <v>0.4</v>
      </c>
    </row>
    <row r="149" spans="1:53" ht="63.75" customHeight="1" x14ac:dyDescent="0.25">
      <c r="A149" s="111" t="s">
        <v>62</v>
      </c>
      <c r="B149" s="164">
        <v>89</v>
      </c>
      <c r="C149" s="65" t="s">
        <v>20</v>
      </c>
      <c r="D149" s="65" t="s">
        <v>32</v>
      </c>
      <c r="E149" s="90" t="s">
        <v>39</v>
      </c>
      <c r="F149" s="65" t="s">
        <v>97</v>
      </c>
      <c r="G149" s="68" t="s">
        <v>13</v>
      </c>
      <c r="H149" s="65" t="s">
        <v>14</v>
      </c>
      <c r="I149" s="68"/>
      <c r="J149" s="25">
        <f>J150</f>
        <v>0.4</v>
      </c>
      <c r="K149" s="25">
        <f t="shared" si="53"/>
        <v>0.4</v>
      </c>
      <c r="L149" s="132">
        <f t="shared" si="53"/>
        <v>0.4</v>
      </c>
    </row>
    <row r="150" spans="1:53" s="10" customFormat="1" ht="47.25" x14ac:dyDescent="0.25">
      <c r="A150" s="209" t="s">
        <v>156</v>
      </c>
      <c r="B150" s="226">
        <v>89</v>
      </c>
      <c r="C150" s="88" t="s">
        <v>20</v>
      </c>
      <c r="D150" s="88" t="s">
        <v>32</v>
      </c>
      <c r="E150" s="89" t="s">
        <v>39</v>
      </c>
      <c r="F150" s="88" t="s">
        <v>97</v>
      </c>
      <c r="G150" s="216" t="s">
        <v>13</v>
      </c>
      <c r="H150" s="88" t="s">
        <v>14</v>
      </c>
      <c r="I150" s="216">
        <v>911</v>
      </c>
      <c r="J150" s="77">
        <f>'Прил 2'!J36</f>
        <v>0.4</v>
      </c>
      <c r="K150" s="77">
        <f>'Прил 2'!K36</f>
        <v>0.4</v>
      </c>
      <c r="L150" s="129">
        <f>'Прил 2'!L36</f>
        <v>0.4</v>
      </c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25"/>
      <c r="Y150" s="225"/>
      <c r="Z150" s="225"/>
      <c r="AA150" s="225"/>
      <c r="AB150" s="225"/>
      <c r="AC150" s="225"/>
      <c r="AD150" s="225"/>
      <c r="AE150" s="225"/>
      <c r="AF150" s="225"/>
      <c r="AG150" s="225"/>
      <c r="AH150" s="225"/>
      <c r="AI150" s="225"/>
      <c r="AJ150" s="225"/>
      <c r="AK150" s="225"/>
      <c r="AL150" s="225"/>
      <c r="AM150" s="225"/>
      <c r="AN150" s="225"/>
      <c r="AO150" s="225"/>
      <c r="AP150" s="225"/>
      <c r="AQ150" s="225"/>
      <c r="AR150" s="225"/>
      <c r="AS150" s="225"/>
      <c r="AT150" s="225"/>
      <c r="AU150" s="225"/>
      <c r="AV150" s="225"/>
      <c r="AW150" s="225"/>
      <c r="AX150" s="225"/>
      <c r="AY150" s="225"/>
      <c r="AZ150" s="225"/>
      <c r="BA150" s="225"/>
    </row>
  </sheetData>
  <autoFilter ref="A7:L150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8:D79">
    <cfRule type="expression" dxfId="2" priority="50" stopIfTrue="1">
      <formula>$D78=""</formula>
    </cfRule>
    <cfRule type="expression" dxfId="1" priority="51" stopIfTrue="1">
      <formula>$E78&lt;&gt;""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C6" sqref="C6"/>
    </sheetView>
  </sheetViews>
  <sheetFormatPr defaultColWidth="9.140625" defaultRowHeight="15.75" x14ac:dyDescent="0.25"/>
  <cols>
    <col min="1" max="1" width="29.140625" style="9" customWidth="1"/>
    <col min="2" max="2" width="71" style="48" customWidth="1"/>
    <col min="3" max="3" width="14.85546875" style="9" customWidth="1"/>
    <col min="4" max="4" width="17.28515625" style="9" customWidth="1"/>
    <col min="5" max="5" width="16.140625" style="9" customWidth="1"/>
    <col min="6" max="6" width="9.140625" style="9" hidden="1" customWidth="1"/>
    <col min="7" max="7" width="20.28515625" style="9" customWidth="1"/>
    <col min="8" max="8" width="16.7109375" style="9" customWidth="1"/>
    <col min="9" max="9" width="21.85546875" style="9" customWidth="1"/>
    <col min="10" max="16384" width="9.140625" style="9"/>
  </cols>
  <sheetData>
    <row r="1" spans="1:6" ht="108" customHeight="1" x14ac:dyDescent="0.25">
      <c r="A1" s="122"/>
      <c r="B1" s="168"/>
      <c r="C1" s="250" t="s">
        <v>218</v>
      </c>
      <c r="D1" s="250"/>
      <c r="E1" s="250"/>
      <c r="F1" s="7"/>
    </row>
    <row r="2" spans="1:6" ht="68.25" customHeight="1" x14ac:dyDescent="0.25">
      <c r="A2" s="264" t="s">
        <v>219</v>
      </c>
      <c r="B2" s="264"/>
      <c r="C2" s="264"/>
      <c r="D2" s="264"/>
      <c r="E2" s="264"/>
    </row>
    <row r="3" spans="1:6" x14ac:dyDescent="0.25">
      <c r="A3" s="123"/>
      <c r="B3" s="169"/>
      <c r="C3" s="170"/>
      <c r="D3" s="121"/>
      <c r="E3" s="171" t="s">
        <v>127</v>
      </c>
    </row>
    <row r="4" spans="1:6" x14ac:dyDescent="0.25">
      <c r="A4" s="262" t="s">
        <v>115</v>
      </c>
      <c r="B4" s="263" t="s">
        <v>182</v>
      </c>
      <c r="C4" s="262" t="s">
        <v>183</v>
      </c>
      <c r="D4" s="262"/>
      <c r="E4" s="262"/>
    </row>
    <row r="5" spans="1:6" ht="63.75" customHeight="1" x14ac:dyDescent="0.25">
      <c r="A5" s="262"/>
      <c r="B5" s="263"/>
      <c r="C5" s="192" t="s">
        <v>175</v>
      </c>
      <c r="D5" s="192" t="s">
        <v>186</v>
      </c>
      <c r="E5" s="192" t="s">
        <v>213</v>
      </c>
    </row>
    <row r="6" spans="1:6" ht="31.5" x14ac:dyDescent="0.25">
      <c r="A6" s="172" t="s">
        <v>116</v>
      </c>
      <c r="B6" s="185" t="s">
        <v>117</v>
      </c>
      <c r="C6" s="183">
        <f>C7+C10+C14</f>
        <v>12.600000000000364</v>
      </c>
      <c r="D6" s="183">
        <f t="shared" ref="D6:E6" si="0">D7+D10+D14</f>
        <v>-60.100000000000065</v>
      </c>
      <c r="E6" s="183">
        <f t="shared" si="0"/>
        <v>-75.200000000000372</v>
      </c>
    </row>
    <row r="7" spans="1:6" x14ac:dyDescent="0.25">
      <c r="A7" s="31" t="s">
        <v>118</v>
      </c>
      <c r="B7" s="47" t="s">
        <v>110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6" ht="31.5" x14ac:dyDescent="0.25">
      <c r="A8" s="31" t="s">
        <v>119</v>
      </c>
      <c r="B8" s="47" t="s">
        <v>120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6" ht="31.5" x14ac:dyDescent="0.25">
      <c r="A9" s="31" t="s">
        <v>128</v>
      </c>
      <c r="B9" s="184" t="s">
        <v>170</v>
      </c>
      <c r="C9" s="39">
        <v>0</v>
      </c>
      <c r="D9" s="39">
        <v>0</v>
      </c>
      <c r="E9" s="39">
        <v>0</v>
      </c>
    </row>
    <row r="10" spans="1:6" ht="31.5" x14ac:dyDescent="0.25">
      <c r="A10" s="33" t="s">
        <v>139</v>
      </c>
      <c r="B10" s="46" t="s">
        <v>114</v>
      </c>
      <c r="C10" s="39">
        <f t="shared" ref="C10:E11" si="2">C11</f>
        <v>-45.092309999999998</v>
      </c>
      <c r="D10" s="39">
        <f t="shared" si="2"/>
        <v>-60.123080000000002</v>
      </c>
      <c r="E10" s="39">
        <f t="shared" si="2"/>
        <v>-75.153859999999995</v>
      </c>
    </row>
    <row r="11" spans="1:6" ht="31.5" x14ac:dyDescent="0.25">
      <c r="A11" s="33" t="s">
        <v>140</v>
      </c>
      <c r="B11" s="46" t="s">
        <v>121</v>
      </c>
      <c r="C11" s="39">
        <f t="shared" si="2"/>
        <v>-45.092309999999998</v>
      </c>
      <c r="D11" s="39">
        <f t="shared" si="2"/>
        <v>-60.123080000000002</v>
      </c>
      <c r="E11" s="39">
        <f t="shared" si="2"/>
        <v>-75.153859999999995</v>
      </c>
    </row>
    <row r="12" spans="1:6" ht="47.25" x14ac:dyDescent="0.25">
      <c r="A12" s="33" t="s">
        <v>141</v>
      </c>
      <c r="B12" s="46" t="s">
        <v>122</v>
      </c>
      <c r="C12" s="39">
        <f>SUM(C13)</f>
        <v>-45.092309999999998</v>
      </c>
      <c r="D12" s="39">
        <f>SUM(D13)</f>
        <v>-60.123080000000002</v>
      </c>
      <c r="E12" s="39">
        <f>SUM(E13)</f>
        <v>-75.153859999999995</v>
      </c>
    </row>
    <row r="13" spans="1:6" ht="47.25" x14ac:dyDescent="0.25">
      <c r="A13" s="33" t="s">
        <v>142</v>
      </c>
      <c r="B13" s="186" t="s">
        <v>129</v>
      </c>
      <c r="C13" s="39">
        <f>'Прил 6'!C15</f>
        <v>-45.092309999999998</v>
      </c>
      <c r="D13" s="39">
        <f>'Прил 6'!D15</f>
        <v>-60.123080000000002</v>
      </c>
      <c r="E13" s="39">
        <f>'Прил 6'!E15</f>
        <v>-75.153859999999995</v>
      </c>
    </row>
    <row r="14" spans="1:6" ht="31.5" x14ac:dyDescent="0.25">
      <c r="A14" s="34" t="s">
        <v>143</v>
      </c>
      <c r="B14" s="187" t="s">
        <v>171</v>
      </c>
      <c r="C14" s="32">
        <f>C15+C18</f>
        <v>57.692310000000361</v>
      </c>
      <c r="D14" s="32">
        <f t="shared" ref="D14:E14" si="3">D15+D18</f>
        <v>2.3079999999936263E-2</v>
      </c>
      <c r="E14" s="32">
        <f t="shared" si="3"/>
        <v>-4.6140000000377768E-2</v>
      </c>
    </row>
    <row r="15" spans="1:6" s="37" customFormat="1" x14ac:dyDescent="0.25">
      <c r="A15" s="35" t="s">
        <v>144</v>
      </c>
      <c r="B15" s="36" t="s">
        <v>123</v>
      </c>
      <c r="C15" s="32">
        <f t="shared" ref="C15:E16" si="4">SUM(C16)</f>
        <v>-2780.7025399999998</v>
      </c>
      <c r="D15" s="32">
        <f t="shared" si="4"/>
        <v>-1574.3000000000002</v>
      </c>
      <c r="E15" s="32">
        <f t="shared" si="4"/>
        <v>-1617.1000000000001</v>
      </c>
    </row>
    <row r="16" spans="1:6" x14ac:dyDescent="0.25">
      <c r="A16" s="33" t="s">
        <v>145</v>
      </c>
      <c r="B16" s="38" t="s">
        <v>124</v>
      </c>
      <c r="C16" s="39">
        <f t="shared" si="4"/>
        <v>-2780.7025399999998</v>
      </c>
      <c r="D16" s="39">
        <f t="shared" si="4"/>
        <v>-1574.3000000000002</v>
      </c>
      <c r="E16" s="39">
        <f t="shared" si="4"/>
        <v>-1617.1000000000001</v>
      </c>
    </row>
    <row r="17" spans="1:9" ht="31.5" x14ac:dyDescent="0.25">
      <c r="A17" s="33" t="s">
        <v>146</v>
      </c>
      <c r="B17" s="184" t="s">
        <v>172</v>
      </c>
      <c r="C17" s="39">
        <f>-'Прил 1'!C7-C9</f>
        <v>-2780.7025399999998</v>
      </c>
      <c r="D17" s="39">
        <f>-'Прил 1'!D7-D9</f>
        <v>-1574.3000000000002</v>
      </c>
      <c r="E17" s="39">
        <f>-'Прил 1'!E7-E9</f>
        <v>-1617.1000000000001</v>
      </c>
    </row>
    <row r="18" spans="1:9" s="37" customFormat="1" x14ac:dyDescent="0.25">
      <c r="A18" s="35" t="s">
        <v>147</v>
      </c>
      <c r="B18" s="40" t="s">
        <v>125</v>
      </c>
      <c r="C18" s="32">
        <f>SUM(C19)</f>
        <v>2838.3948500000001</v>
      </c>
      <c r="D18" s="32">
        <f t="shared" ref="C18:E19" si="5">SUM(D19)</f>
        <v>1574.3230800000001</v>
      </c>
      <c r="E18" s="32">
        <f t="shared" si="5"/>
        <v>1617.0538599999998</v>
      </c>
    </row>
    <row r="19" spans="1:9" x14ac:dyDescent="0.25">
      <c r="A19" s="41" t="s">
        <v>148</v>
      </c>
      <c r="B19" s="42" t="s">
        <v>126</v>
      </c>
      <c r="C19" s="39">
        <f t="shared" si="5"/>
        <v>2838.3948500000001</v>
      </c>
      <c r="D19" s="39">
        <f t="shared" si="5"/>
        <v>1574.3230800000001</v>
      </c>
      <c r="E19" s="39">
        <f t="shared" si="5"/>
        <v>1617.0538599999998</v>
      </c>
    </row>
    <row r="20" spans="1:9" ht="31.5" x14ac:dyDescent="0.25">
      <c r="A20" s="43" t="s">
        <v>149</v>
      </c>
      <c r="B20" s="44" t="s">
        <v>173</v>
      </c>
      <c r="C20" s="39">
        <f>'Прил 2'!J7-C13</f>
        <v>2838.3948500000001</v>
      </c>
      <c r="D20" s="39">
        <f>'Прил 2'!K7-D13</f>
        <v>1574.3230800000001</v>
      </c>
      <c r="E20" s="39">
        <f>'Прил 2'!L7-E13</f>
        <v>1617.0538599999998</v>
      </c>
      <c r="G20" s="45"/>
      <c r="H20" s="45"/>
      <c r="I20" s="45"/>
    </row>
    <row r="23" spans="1:9" ht="28.15" customHeight="1" x14ac:dyDescent="0.25"/>
    <row r="26" spans="1:9" x14ac:dyDescent="0.25">
      <c r="C26" s="45"/>
      <c r="D26" s="45"/>
      <c r="E26" s="45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 x14ac:dyDescent="0.25"/>
  <cols>
    <col min="1" max="1" width="15.140625" style="3" customWidth="1"/>
    <col min="2" max="2" width="56.5703125" style="3" customWidth="1"/>
    <col min="3" max="3" width="15" style="3" customWidth="1"/>
    <col min="4" max="4" width="12.85546875" style="3" customWidth="1"/>
    <col min="5" max="5" width="13.85546875" style="3" customWidth="1"/>
    <col min="6" max="16384" width="8" style="3"/>
  </cols>
  <sheetData>
    <row r="1" spans="1:5" ht="123.75" customHeight="1" x14ac:dyDescent="0.25">
      <c r="A1" s="173"/>
      <c r="B1" s="120"/>
      <c r="C1" s="250" t="s">
        <v>214</v>
      </c>
      <c r="D1" s="250"/>
      <c r="E1" s="250"/>
    </row>
    <row r="2" spans="1:5" x14ac:dyDescent="0.25">
      <c r="A2" s="265" t="s">
        <v>215</v>
      </c>
      <c r="B2" s="265"/>
      <c r="C2" s="265"/>
      <c r="D2" s="265"/>
      <c r="E2" s="265"/>
    </row>
    <row r="3" spans="1:5" x14ac:dyDescent="0.25">
      <c r="A3" s="265"/>
      <c r="B3" s="265"/>
      <c r="C3" s="265"/>
      <c r="D3" s="265"/>
      <c r="E3" s="265"/>
    </row>
    <row r="4" spans="1:5" ht="53.25" customHeight="1" x14ac:dyDescent="0.25">
      <c r="A4" s="265"/>
      <c r="B4" s="265"/>
      <c r="C4" s="265"/>
      <c r="D4" s="265"/>
      <c r="E4" s="265"/>
    </row>
    <row r="5" spans="1:5" x14ac:dyDescent="0.25">
      <c r="A5" s="266" t="s">
        <v>108</v>
      </c>
      <c r="B5" s="266" t="s">
        <v>184</v>
      </c>
      <c r="C5" s="268" t="s">
        <v>185</v>
      </c>
      <c r="D5" s="269"/>
      <c r="E5" s="270"/>
    </row>
    <row r="6" spans="1:5" x14ac:dyDescent="0.25">
      <c r="A6" s="267"/>
      <c r="B6" s="267"/>
      <c r="C6" s="193" t="s">
        <v>175</v>
      </c>
      <c r="D6" s="194" t="s">
        <v>186</v>
      </c>
      <c r="E6" s="194" t="s">
        <v>213</v>
      </c>
    </row>
    <row r="7" spans="1:5" x14ac:dyDescent="0.25">
      <c r="A7" s="175">
        <v>1</v>
      </c>
      <c r="B7" s="176">
        <v>2</v>
      </c>
      <c r="C7" s="177">
        <v>3</v>
      </c>
      <c r="D7" s="174">
        <v>4</v>
      </c>
      <c r="E7" s="174">
        <v>5</v>
      </c>
    </row>
    <row r="8" spans="1:5" ht="31.5" x14ac:dyDescent="0.25">
      <c r="A8" s="51" t="s">
        <v>109</v>
      </c>
      <c r="B8" s="52" t="s">
        <v>110</v>
      </c>
      <c r="C8" s="49">
        <f>C10</f>
        <v>0</v>
      </c>
      <c r="D8" s="49">
        <f>D10</f>
        <v>0</v>
      </c>
      <c r="E8" s="49">
        <f>E10</f>
        <v>0</v>
      </c>
    </row>
    <row r="9" spans="1:5" x14ac:dyDescent="0.25">
      <c r="A9" s="53"/>
      <c r="B9" s="54" t="s">
        <v>151</v>
      </c>
      <c r="C9" s="55"/>
      <c r="D9" s="50"/>
      <c r="E9" s="50"/>
    </row>
    <row r="10" spans="1:5" x14ac:dyDescent="0.25">
      <c r="A10" s="53">
        <v>1</v>
      </c>
      <c r="B10" s="54" t="s">
        <v>112</v>
      </c>
      <c r="C10" s="57">
        <v>0</v>
      </c>
      <c r="D10" s="57">
        <v>0</v>
      </c>
      <c r="E10" s="57">
        <v>0</v>
      </c>
    </row>
    <row r="11" spans="1:5" ht="31.5" x14ac:dyDescent="0.25">
      <c r="A11" s="53">
        <v>2</v>
      </c>
      <c r="B11" s="58" t="s">
        <v>113</v>
      </c>
      <c r="C11" s="56"/>
      <c r="D11" s="56"/>
      <c r="E11" s="56"/>
    </row>
    <row r="12" spans="1:5" ht="31.5" x14ac:dyDescent="0.25">
      <c r="A12" s="62" t="s">
        <v>150</v>
      </c>
      <c r="B12" s="59" t="s">
        <v>114</v>
      </c>
      <c r="C12" s="49">
        <f>C15</f>
        <v>-45.092309999999998</v>
      </c>
      <c r="D12" s="49">
        <f>D15</f>
        <v>-60.123080000000002</v>
      </c>
      <c r="E12" s="49">
        <f>E15</f>
        <v>-75.153859999999995</v>
      </c>
    </row>
    <row r="13" spans="1:5" x14ac:dyDescent="0.25">
      <c r="A13" s="51"/>
      <c r="B13" s="54" t="s">
        <v>111</v>
      </c>
      <c r="C13" s="49"/>
      <c r="D13" s="49"/>
      <c r="E13" s="49"/>
    </row>
    <row r="14" spans="1:5" x14ac:dyDescent="0.25">
      <c r="A14" s="53">
        <v>1</v>
      </c>
      <c r="B14" s="54" t="s">
        <v>112</v>
      </c>
      <c r="C14" s="49"/>
      <c r="D14" s="49"/>
      <c r="E14" s="49"/>
    </row>
    <row r="15" spans="1:5" ht="31.5" x14ac:dyDescent="0.25">
      <c r="A15" s="53">
        <v>2</v>
      </c>
      <c r="B15" s="58" t="s">
        <v>113</v>
      </c>
      <c r="C15" s="60">
        <v>-45.092309999999998</v>
      </c>
      <c r="D15" s="60">
        <v>-60.123080000000002</v>
      </c>
      <c r="E15" s="60">
        <v>-75.153859999999995</v>
      </c>
    </row>
    <row r="16" spans="1:5" x14ac:dyDescent="0.25">
      <c r="A16" s="53"/>
      <c r="B16" s="61" t="s">
        <v>19</v>
      </c>
      <c r="C16" s="56">
        <f>C10+C15</f>
        <v>-45.092309999999998</v>
      </c>
      <c r="D16" s="56">
        <f>D10+D15</f>
        <v>-60.123080000000002</v>
      </c>
      <c r="E16" s="56">
        <f>E10+E15</f>
        <v>-75.153859999999995</v>
      </c>
    </row>
    <row r="21" spans="4:4" x14ac:dyDescent="0.25">
      <c r="D21" s="4"/>
    </row>
    <row r="22" spans="4:4" x14ac:dyDescent="0.25">
      <c r="D22" s="4"/>
    </row>
    <row r="23" spans="4:4" x14ac:dyDescent="0.25">
      <c r="D23" s="4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2024-09-03T10:43:43Z</dcterms:modified>
</cp:coreProperties>
</file>