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\НПА 2013-2025\Решения 09.2021-\"/>
    </mc:Choice>
  </mc:AlternateContent>
  <bookViews>
    <workbookView xWindow="0" yWindow="0" windowWidth="28800" windowHeight="12435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</sheets>
  <externalReferences>
    <externalReference r:id="rId6"/>
    <externalReference r:id="rId7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2'!$A$6:$L$115</definedName>
    <definedName name="_xlnm._FilterDatabase" localSheetId="2" hidden="1">'Прил 3 '!$A$6:$K$115</definedName>
    <definedName name="_xlnm._FilterDatabase" localSheetId="3" hidden="1">'Прил 4'!$A$7:$L$155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'!$A$1:$I$47</definedName>
    <definedName name="Excel_BuiltIn_Print_Area_5">#REF!</definedName>
    <definedName name="Excel_BuiltIn_Print_Area_5_1" localSheetId="2">'Прил 3 '!$A$1:$I$47</definedName>
    <definedName name="Excel_BuiltIn_Print_Area_5_1">#REF!</definedName>
    <definedName name="Excel_BuiltIn_Print_Area_6">'Прил 2'!$A$1:$G$48</definedName>
    <definedName name="Excel_BuiltIn_Print_Area_6_1">'Прил 2'!$A$1:$G$48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2'!$A$1:$L$115</definedName>
    <definedName name="_xlnm.Print_Area" localSheetId="2">'Прил 3 '!$A$1:$K$115</definedName>
    <definedName name="_xlnm.Print_Area" localSheetId="3">'Прил 4'!$A$1:$L$155</definedName>
  </definedNames>
  <calcPr calcId="152511"/>
  <fileRecoveryPr autoRecover="0"/>
</workbook>
</file>

<file path=xl/calcChain.xml><?xml version="1.0" encoding="utf-8"?>
<calcChain xmlns="http://schemas.openxmlformats.org/spreadsheetml/2006/main">
  <c r="K28" i="6" l="1"/>
  <c r="L35" i="6"/>
  <c r="L37" i="6"/>
  <c r="L42" i="6"/>
  <c r="L48" i="6"/>
  <c r="L53" i="6"/>
  <c r="L57" i="6"/>
  <c r="L61" i="6"/>
  <c r="L70" i="6"/>
  <c r="L80" i="6"/>
  <c r="L85" i="6"/>
  <c r="L115" i="6"/>
  <c r="E13" i="1"/>
  <c r="E15" i="1"/>
  <c r="E16" i="1"/>
  <c r="E18" i="1"/>
  <c r="E20" i="1"/>
  <c r="E24" i="1"/>
  <c r="E28" i="1"/>
  <c r="E11" i="1"/>
  <c r="J27" i="6" l="1"/>
  <c r="L27" i="6" s="1"/>
  <c r="J30" i="6"/>
  <c r="L30" i="6" s="1"/>
  <c r="J98" i="6"/>
  <c r="L98" i="6" s="1"/>
  <c r="K89" i="9"/>
  <c r="K94" i="9"/>
  <c r="J89" i="9"/>
  <c r="J88" i="9" s="1"/>
  <c r="J87" i="9" s="1"/>
  <c r="J86" i="9" s="1"/>
  <c r="J85" i="9" s="1"/>
  <c r="J94" i="9"/>
  <c r="J93" i="9" s="1"/>
  <c r="J92" i="9" s="1"/>
  <c r="J91" i="9" s="1"/>
  <c r="J90" i="9" s="1"/>
  <c r="J34" i="18"/>
  <c r="J36" i="18"/>
  <c r="I34" i="18"/>
  <c r="I33" i="18" s="1"/>
  <c r="I36" i="18"/>
  <c r="I35" i="18" s="1"/>
  <c r="J33" i="6"/>
  <c r="L33" i="6" s="1"/>
  <c r="K34" i="6"/>
  <c r="J34" i="6"/>
  <c r="K36" i="6"/>
  <c r="J36" i="6"/>
  <c r="J33" i="18" l="1"/>
  <c r="K33" i="18" s="1"/>
  <c r="K34" i="18"/>
  <c r="K88" i="9"/>
  <c r="L89" i="9"/>
  <c r="L34" i="6"/>
  <c r="J35" i="18"/>
  <c r="K35" i="18" s="1"/>
  <c r="K36" i="18"/>
  <c r="K93" i="9"/>
  <c r="L94" i="9"/>
  <c r="L36" i="6"/>
  <c r="J18" i="6"/>
  <c r="L18" i="6" s="1"/>
  <c r="J92" i="6"/>
  <c r="L92" i="6" s="1"/>
  <c r="C31" i="1"/>
  <c r="E31" i="1" s="1"/>
  <c r="C26" i="1"/>
  <c r="E26" i="1" s="1"/>
  <c r="J101" i="6"/>
  <c r="L101" i="6" s="1"/>
  <c r="J29" i="6"/>
  <c r="L29" i="6" s="1"/>
  <c r="D19" i="1"/>
  <c r="C19" i="1"/>
  <c r="J15" i="6"/>
  <c r="K42" i="9"/>
  <c r="J42" i="9"/>
  <c r="J41" i="9" s="1"/>
  <c r="J40" i="9" s="1"/>
  <c r="J39" i="9" s="1"/>
  <c r="J38" i="9" s="1"/>
  <c r="J37" i="9" s="1"/>
  <c r="J36" i="9" s="1"/>
  <c r="J61" i="18"/>
  <c r="I61" i="18"/>
  <c r="I60" i="18" s="1"/>
  <c r="I59" i="18" s="1"/>
  <c r="I58" i="18" s="1"/>
  <c r="I57" i="18" s="1"/>
  <c r="K60" i="6"/>
  <c r="J60" i="6"/>
  <c r="J59" i="6" s="1"/>
  <c r="J58" i="6" s="1"/>
  <c r="K92" i="9" l="1"/>
  <c r="L93" i="9"/>
  <c r="J60" i="18"/>
  <c r="K61" i="18"/>
  <c r="E19" i="1"/>
  <c r="K87" i="9"/>
  <c r="L88" i="9"/>
  <c r="K41" i="9"/>
  <c r="L42" i="9"/>
  <c r="K59" i="6"/>
  <c r="L60" i="6"/>
  <c r="J68" i="6"/>
  <c r="L68" i="6" s="1"/>
  <c r="C29" i="1"/>
  <c r="E29" i="1" s="1"/>
  <c r="J24" i="6"/>
  <c r="L24" i="6" s="1"/>
  <c r="J108" i="6"/>
  <c r="K40" i="9" l="1"/>
  <c r="L41" i="9"/>
  <c r="K86" i="9"/>
  <c r="L87" i="9"/>
  <c r="J59" i="18"/>
  <c r="K60" i="18"/>
  <c r="K91" i="9"/>
  <c r="L92" i="9"/>
  <c r="K58" i="6"/>
  <c r="L58" i="6" s="1"/>
  <c r="L59" i="6"/>
  <c r="J76" i="6"/>
  <c r="K74" i="9"/>
  <c r="J74" i="9"/>
  <c r="J73" i="9" s="1"/>
  <c r="J72" i="9" s="1"/>
  <c r="J71" i="9" s="1"/>
  <c r="J28" i="18"/>
  <c r="I28" i="18"/>
  <c r="K73" i="9" l="1"/>
  <c r="L74" i="9"/>
  <c r="K28" i="18"/>
  <c r="K90" i="9"/>
  <c r="L90" i="9" s="1"/>
  <c r="L91" i="9"/>
  <c r="K85" i="9"/>
  <c r="L85" i="9" s="1"/>
  <c r="L86" i="9"/>
  <c r="J58" i="18"/>
  <c r="K59" i="18"/>
  <c r="K39" i="9"/>
  <c r="L40" i="9"/>
  <c r="J28" i="6"/>
  <c r="K120" i="9"/>
  <c r="J120" i="9"/>
  <c r="J119" i="9" s="1"/>
  <c r="J118" i="9" s="1"/>
  <c r="J117" i="9" s="1"/>
  <c r="J116" i="9" s="1"/>
  <c r="J115" i="9" s="1"/>
  <c r="J85" i="18"/>
  <c r="I85" i="18"/>
  <c r="I84" i="18" s="1"/>
  <c r="I83" i="18" s="1"/>
  <c r="I82" i="18" s="1"/>
  <c r="I81" i="18" s="1"/>
  <c r="K84" i="6"/>
  <c r="J84" i="6"/>
  <c r="J83" i="6" s="1"/>
  <c r="J82" i="6" s="1"/>
  <c r="J81" i="6" s="1"/>
  <c r="J57" i="18" l="1"/>
  <c r="K57" i="18" s="1"/>
  <c r="K58" i="18"/>
  <c r="K38" i="9"/>
  <c r="L39" i="9"/>
  <c r="J84" i="18"/>
  <c r="K85" i="18"/>
  <c r="K119" i="9"/>
  <c r="L120" i="9"/>
  <c r="K72" i="9"/>
  <c r="L73" i="9"/>
  <c r="K83" i="6"/>
  <c r="L84" i="6"/>
  <c r="C23" i="1"/>
  <c r="E23" i="1" s="1"/>
  <c r="K118" i="9" l="1"/>
  <c r="L119" i="9"/>
  <c r="K37" i="9"/>
  <c r="L38" i="9"/>
  <c r="K71" i="9"/>
  <c r="L71" i="9" s="1"/>
  <c r="L72" i="9"/>
  <c r="J83" i="18"/>
  <c r="K84" i="18"/>
  <c r="K82" i="6"/>
  <c r="L83" i="6"/>
  <c r="L15" i="6"/>
  <c r="L76" i="6"/>
  <c r="J82" i="18" l="1"/>
  <c r="K83" i="18"/>
  <c r="K36" i="9"/>
  <c r="L36" i="9" s="1"/>
  <c r="L37" i="9"/>
  <c r="K117" i="9"/>
  <c r="L118" i="9"/>
  <c r="K81" i="6"/>
  <c r="L81" i="6" s="1"/>
  <c r="L82" i="6"/>
  <c r="L28" i="6"/>
  <c r="L108" i="6"/>
  <c r="D25" i="1"/>
  <c r="E25" i="1" s="1"/>
  <c r="C25" i="1"/>
  <c r="K116" i="9" l="1"/>
  <c r="L117" i="9"/>
  <c r="J81" i="18"/>
  <c r="K81" i="18" s="1"/>
  <c r="K82" i="18"/>
  <c r="D17" i="1"/>
  <c r="C17" i="1"/>
  <c r="E17" i="1" l="1"/>
  <c r="K115" i="9"/>
  <c r="L115" i="9" s="1"/>
  <c r="L116" i="9"/>
  <c r="J78" i="9"/>
  <c r="K14" i="9" l="1"/>
  <c r="J14" i="9"/>
  <c r="J13" i="9" s="1"/>
  <c r="J12" i="9" s="1"/>
  <c r="J11" i="9" s="1"/>
  <c r="J10" i="9" s="1"/>
  <c r="J9" i="9" s="1"/>
  <c r="J8" i="9" s="1"/>
  <c r="J52" i="18"/>
  <c r="I52" i="18"/>
  <c r="I51" i="18" s="1"/>
  <c r="I50" i="18" s="1"/>
  <c r="I49" i="18" s="1"/>
  <c r="K52" i="6"/>
  <c r="J52" i="6"/>
  <c r="J51" i="6" s="1"/>
  <c r="J50" i="6" s="1"/>
  <c r="J51" i="18" l="1"/>
  <c r="K52" i="18"/>
  <c r="K13" i="9"/>
  <c r="L14" i="9"/>
  <c r="K51" i="6"/>
  <c r="L52" i="6"/>
  <c r="K28" i="9"/>
  <c r="J28" i="9"/>
  <c r="J27" i="9" s="1"/>
  <c r="J26" i="9" s="1"/>
  <c r="J25" i="9" s="1"/>
  <c r="J24" i="9" s="1"/>
  <c r="J23" i="9" s="1"/>
  <c r="J22" i="9" s="1"/>
  <c r="J80" i="18"/>
  <c r="I80" i="18"/>
  <c r="I79" i="18" s="1"/>
  <c r="I78" i="18" s="1"/>
  <c r="I77" i="18" s="1"/>
  <c r="K79" i="6"/>
  <c r="J79" i="6"/>
  <c r="J78" i="6" s="1"/>
  <c r="J77" i="6" s="1"/>
  <c r="K27" i="9" l="1"/>
  <c r="L28" i="9"/>
  <c r="K12" i="9"/>
  <c r="L13" i="9"/>
  <c r="J79" i="18"/>
  <c r="K80" i="18"/>
  <c r="J50" i="18"/>
  <c r="K51" i="18"/>
  <c r="K78" i="6"/>
  <c r="L79" i="6"/>
  <c r="K50" i="6"/>
  <c r="L50" i="6" s="1"/>
  <c r="L51" i="6"/>
  <c r="K35" i="9"/>
  <c r="J35" i="9"/>
  <c r="J34" i="9" s="1"/>
  <c r="J33" i="9" s="1"/>
  <c r="J32" i="9" s="1"/>
  <c r="J31" i="9" s="1"/>
  <c r="J30" i="9" s="1"/>
  <c r="J29" i="9" s="1"/>
  <c r="J49" i="18" l="1"/>
  <c r="K49" i="18" s="1"/>
  <c r="K50" i="18"/>
  <c r="K11" i="9"/>
  <c r="L12" i="9"/>
  <c r="K34" i="9"/>
  <c r="L35" i="9"/>
  <c r="J78" i="18"/>
  <c r="K79" i="18"/>
  <c r="K26" i="9"/>
  <c r="L27" i="9"/>
  <c r="K77" i="6"/>
  <c r="L77" i="6" s="1"/>
  <c r="L78" i="6"/>
  <c r="K21" i="9"/>
  <c r="J21" i="9"/>
  <c r="J20" i="9" s="1"/>
  <c r="J19" i="9" s="1"/>
  <c r="J18" i="9" s="1"/>
  <c r="J17" i="9" s="1"/>
  <c r="J16" i="9" s="1"/>
  <c r="J15" i="9" s="1"/>
  <c r="J56" i="18"/>
  <c r="I56" i="18"/>
  <c r="I55" i="18" s="1"/>
  <c r="I54" i="18" s="1"/>
  <c r="I53" i="18" s="1"/>
  <c r="I48" i="18" s="1"/>
  <c r="K56" i="6"/>
  <c r="J56" i="6"/>
  <c r="J55" i="6" s="1"/>
  <c r="J54" i="6" s="1"/>
  <c r="J49" i="6" s="1"/>
  <c r="J55" i="18" l="1"/>
  <c r="K56" i="18"/>
  <c r="J77" i="18"/>
  <c r="K77" i="18" s="1"/>
  <c r="K78" i="18"/>
  <c r="K10" i="9"/>
  <c r="L11" i="9"/>
  <c r="K20" i="9"/>
  <c r="L21" i="9"/>
  <c r="K25" i="9"/>
  <c r="L26" i="9"/>
  <c r="K33" i="9"/>
  <c r="L34" i="9"/>
  <c r="K55" i="6"/>
  <c r="L56" i="6"/>
  <c r="K138" i="9"/>
  <c r="J138" i="9"/>
  <c r="J137" i="9" s="1"/>
  <c r="J136" i="9" s="1"/>
  <c r="J135" i="9" s="1"/>
  <c r="J134" i="9" s="1"/>
  <c r="J133" i="9" s="1"/>
  <c r="J92" i="18"/>
  <c r="I92" i="18"/>
  <c r="I91" i="18" s="1"/>
  <c r="I90" i="18" s="1"/>
  <c r="I89" i="18" s="1"/>
  <c r="I88" i="18" s="1"/>
  <c r="I87" i="18" s="1"/>
  <c r="K91" i="6"/>
  <c r="J91" i="6"/>
  <c r="K137" i="9" l="1"/>
  <c r="L138" i="9"/>
  <c r="K32" i="9"/>
  <c r="L33" i="9"/>
  <c r="K19" i="9"/>
  <c r="L20" i="9"/>
  <c r="J91" i="18"/>
  <c r="K92" i="18"/>
  <c r="K24" i="9"/>
  <c r="L25" i="9"/>
  <c r="K9" i="9"/>
  <c r="L10" i="9"/>
  <c r="J54" i="18"/>
  <c r="K55" i="18"/>
  <c r="K90" i="6"/>
  <c r="L91" i="6"/>
  <c r="K54" i="6"/>
  <c r="K49" i="6" s="1"/>
  <c r="L55" i="6"/>
  <c r="J90" i="6"/>
  <c r="J89" i="6" s="1"/>
  <c r="J88" i="6" s="1"/>
  <c r="J87" i="6" s="1"/>
  <c r="K84" i="9"/>
  <c r="J84" i="9"/>
  <c r="J83" i="9" s="1"/>
  <c r="J82" i="9" s="1"/>
  <c r="J81" i="9" s="1"/>
  <c r="J80" i="9" s="1"/>
  <c r="J79" i="9" s="1"/>
  <c r="K56" i="9"/>
  <c r="J56" i="9"/>
  <c r="J55" i="9" s="1"/>
  <c r="J54" i="9" s="1"/>
  <c r="J53" i="9" s="1"/>
  <c r="J52" i="9" s="1"/>
  <c r="J51" i="9" s="1"/>
  <c r="J32" i="18"/>
  <c r="I32" i="18"/>
  <c r="I31" i="18" s="1"/>
  <c r="I30" i="18" s="1"/>
  <c r="J17" i="18"/>
  <c r="I17" i="18"/>
  <c r="I16" i="18" s="1"/>
  <c r="I15" i="18" s="1"/>
  <c r="K32" i="6"/>
  <c r="K31" i="6" s="1"/>
  <c r="J32" i="6"/>
  <c r="J31" i="6" s="1"/>
  <c r="K17" i="6"/>
  <c r="J17" i="6"/>
  <c r="J16" i="6" s="1"/>
  <c r="C27" i="1"/>
  <c r="J31" i="18" l="1"/>
  <c r="K32" i="18"/>
  <c r="K83" i="9"/>
  <c r="L84" i="9"/>
  <c r="J90" i="18"/>
  <c r="K91" i="18"/>
  <c r="J16" i="18"/>
  <c r="K17" i="18"/>
  <c r="K55" i="9"/>
  <c r="L56" i="9"/>
  <c r="K8" i="9"/>
  <c r="L8" i="9" s="1"/>
  <c r="L9" i="9"/>
  <c r="K31" i="9"/>
  <c r="L32" i="9"/>
  <c r="J53" i="18"/>
  <c r="K54" i="18"/>
  <c r="K23" i="9"/>
  <c r="L24" i="9"/>
  <c r="K18" i="9"/>
  <c r="L19" i="9"/>
  <c r="K136" i="9"/>
  <c r="L137" i="9"/>
  <c r="L31" i="6"/>
  <c r="L32" i="6"/>
  <c r="K89" i="6"/>
  <c r="L90" i="6"/>
  <c r="L49" i="6"/>
  <c r="L54" i="6"/>
  <c r="K16" i="6"/>
  <c r="L16" i="6" s="1"/>
  <c r="L17" i="6"/>
  <c r="K17" i="9" l="1"/>
  <c r="L18" i="9"/>
  <c r="K53" i="18"/>
  <c r="J48" i="18"/>
  <c r="K48" i="18" s="1"/>
  <c r="J15" i="18"/>
  <c r="K15" i="18" s="1"/>
  <c r="K16" i="18"/>
  <c r="K82" i="9"/>
  <c r="L83" i="9"/>
  <c r="K135" i="9"/>
  <c r="L136" i="9"/>
  <c r="K22" i="9"/>
  <c r="L22" i="9" s="1"/>
  <c r="L23" i="9"/>
  <c r="K30" i="9"/>
  <c r="L31" i="9"/>
  <c r="K54" i="9"/>
  <c r="L55" i="9"/>
  <c r="J89" i="18"/>
  <c r="K90" i="18"/>
  <c r="J30" i="18"/>
  <c r="K30" i="18" s="1"/>
  <c r="K31" i="18"/>
  <c r="K88" i="6"/>
  <c r="L89" i="6"/>
  <c r="D22" i="1"/>
  <c r="E22" i="1" s="1"/>
  <c r="C22" i="1"/>
  <c r="K53" i="9" l="1"/>
  <c r="L54" i="9"/>
  <c r="K81" i="9"/>
  <c r="L82" i="9"/>
  <c r="J88" i="18"/>
  <c r="K89" i="18"/>
  <c r="K29" i="9"/>
  <c r="L29" i="9" s="1"/>
  <c r="L30" i="9"/>
  <c r="K134" i="9"/>
  <c r="L135" i="9"/>
  <c r="K16" i="9"/>
  <c r="L17" i="9"/>
  <c r="K87" i="6"/>
  <c r="L87" i="6" s="1"/>
  <c r="L88" i="6"/>
  <c r="L16" i="9" l="1"/>
  <c r="K15" i="9"/>
  <c r="L15" i="9" s="1"/>
  <c r="K80" i="9"/>
  <c r="L81" i="9"/>
  <c r="K133" i="9"/>
  <c r="L133" i="9" s="1"/>
  <c r="L134" i="9"/>
  <c r="J87" i="18"/>
  <c r="K87" i="18" s="1"/>
  <c r="K88" i="18"/>
  <c r="K52" i="9"/>
  <c r="L53" i="9"/>
  <c r="K97" i="6"/>
  <c r="J97" i="6"/>
  <c r="J96" i="6" s="1"/>
  <c r="J108" i="18"/>
  <c r="I108" i="18"/>
  <c r="I107" i="18" s="1"/>
  <c r="I106" i="18" s="1"/>
  <c r="I105" i="18" s="1"/>
  <c r="I104" i="18" s="1"/>
  <c r="I103" i="18" s="1"/>
  <c r="J101" i="18"/>
  <c r="I101" i="18"/>
  <c r="I100" i="18" s="1"/>
  <c r="I99" i="18" s="1"/>
  <c r="J98" i="18"/>
  <c r="I98" i="18"/>
  <c r="I97" i="18" s="1"/>
  <c r="I96" i="18" s="1"/>
  <c r="J76" i="18"/>
  <c r="I76" i="18"/>
  <c r="I75" i="18" s="1"/>
  <c r="I74" i="18" s="1"/>
  <c r="I73" i="18" s="1"/>
  <c r="J70" i="18"/>
  <c r="I70" i="18"/>
  <c r="I69" i="18" s="1"/>
  <c r="J68" i="18"/>
  <c r="K68" i="18" s="1"/>
  <c r="I68" i="18"/>
  <c r="J67" i="6"/>
  <c r="J41" i="18"/>
  <c r="I41" i="18"/>
  <c r="I40" i="18" s="1"/>
  <c r="I39" i="18" s="1"/>
  <c r="I38" i="18" s="1"/>
  <c r="I37" i="18" s="1"/>
  <c r="J29" i="18"/>
  <c r="I29" i="18"/>
  <c r="I27" i="18" s="1"/>
  <c r="J26" i="18"/>
  <c r="I26" i="18"/>
  <c r="J23" i="18"/>
  <c r="K23" i="18" s="1"/>
  <c r="I23" i="18"/>
  <c r="J14" i="18"/>
  <c r="I14" i="18"/>
  <c r="K50" i="9"/>
  <c r="L50" i="9" s="1"/>
  <c r="K114" i="9"/>
  <c r="J114" i="9"/>
  <c r="K108" i="9"/>
  <c r="L108" i="9" s="1"/>
  <c r="J108" i="9"/>
  <c r="J50" i="9"/>
  <c r="J115" i="18"/>
  <c r="I115" i="18"/>
  <c r="I114" i="18" s="1"/>
  <c r="I113" i="18" s="1"/>
  <c r="I112" i="18" s="1"/>
  <c r="I111" i="18" s="1"/>
  <c r="I110" i="18" s="1"/>
  <c r="I109" i="18" s="1"/>
  <c r="J47" i="18"/>
  <c r="I47" i="18"/>
  <c r="I46" i="18" s="1"/>
  <c r="I45" i="18" s="1"/>
  <c r="I44" i="18" s="1"/>
  <c r="I43" i="18" s="1"/>
  <c r="I42" i="18" s="1"/>
  <c r="J26" i="6"/>
  <c r="D27" i="1"/>
  <c r="D12" i="13"/>
  <c r="D11" i="13" s="1"/>
  <c r="C12" i="13"/>
  <c r="C11" i="13" s="1"/>
  <c r="C10" i="13" s="1"/>
  <c r="D8" i="13"/>
  <c r="D7" i="13" s="1"/>
  <c r="C8" i="13"/>
  <c r="C7" i="13" s="1"/>
  <c r="K26" i="6"/>
  <c r="K23" i="6"/>
  <c r="J23" i="6"/>
  <c r="K14" i="6"/>
  <c r="J14" i="6"/>
  <c r="J13" i="6" s="1"/>
  <c r="J12" i="6" s="1"/>
  <c r="K78" i="9"/>
  <c r="K41" i="6"/>
  <c r="J41" i="6"/>
  <c r="J40" i="6" s="1"/>
  <c r="J77" i="9"/>
  <c r="J76" i="9" s="1"/>
  <c r="K47" i="6"/>
  <c r="J47" i="6"/>
  <c r="J46" i="6" s="1"/>
  <c r="K69" i="6"/>
  <c r="J69" i="6"/>
  <c r="K67" i="6"/>
  <c r="L67" i="6" s="1"/>
  <c r="K75" i="6"/>
  <c r="J75" i="6"/>
  <c r="J74" i="6" s="1"/>
  <c r="J73" i="6" s="1"/>
  <c r="K100" i="6"/>
  <c r="J100" i="6"/>
  <c r="J99" i="6" s="1"/>
  <c r="K107" i="6"/>
  <c r="J107" i="6"/>
  <c r="J106" i="6" s="1"/>
  <c r="J105" i="6" s="1"/>
  <c r="J104" i="6" s="1"/>
  <c r="J103" i="6" s="1"/>
  <c r="J102" i="6" s="1"/>
  <c r="K114" i="6"/>
  <c r="J114" i="6"/>
  <c r="J113" i="6" s="1"/>
  <c r="D10" i="1"/>
  <c r="D12" i="1"/>
  <c r="E12" i="1" s="1"/>
  <c r="D14" i="1"/>
  <c r="E14" i="1" s="1"/>
  <c r="C14" i="1"/>
  <c r="C12" i="1"/>
  <c r="C10" i="1"/>
  <c r="C9" i="1" s="1"/>
  <c r="C8" i="1" s="1"/>
  <c r="J75" i="18" l="1"/>
  <c r="K76" i="18"/>
  <c r="L80" i="9"/>
  <c r="K79" i="9"/>
  <c r="L79" i="9" s="1"/>
  <c r="J46" i="18"/>
  <c r="K47" i="18"/>
  <c r="K29" i="18"/>
  <c r="J27" i="18"/>
  <c r="K27" i="18" s="1"/>
  <c r="J114" i="18"/>
  <c r="K115" i="18"/>
  <c r="K14" i="18"/>
  <c r="J25" i="18"/>
  <c r="K26" i="18"/>
  <c r="J40" i="18"/>
  <c r="K41" i="18"/>
  <c r="E27" i="1"/>
  <c r="J100" i="18"/>
  <c r="K101" i="18"/>
  <c r="D9" i="1"/>
  <c r="E9" i="1" s="1"/>
  <c r="E10" i="1"/>
  <c r="K77" i="9"/>
  <c r="L78" i="9"/>
  <c r="L23" i="6"/>
  <c r="L114" i="9"/>
  <c r="J69" i="18"/>
  <c r="K69" i="18" s="1"/>
  <c r="K70" i="18"/>
  <c r="J97" i="18"/>
  <c r="K98" i="18"/>
  <c r="J107" i="18"/>
  <c r="K108" i="18"/>
  <c r="K51" i="9"/>
  <c r="L51" i="9" s="1"/>
  <c r="L52" i="9"/>
  <c r="L69" i="6"/>
  <c r="K13" i="6"/>
  <c r="L14" i="6"/>
  <c r="K69" i="9"/>
  <c r="L26" i="6"/>
  <c r="K113" i="6"/>
  <c r="L113" i="6" s="1"/>
  <c r="L114" i="6"/>
  <c r="K99" i="6"/>
  <c r="L99" i="6" s="1"/>
  <c r="L100" i="6"/>
  <c r="K106" i="6"/>
  <c r="L106" i="6" s="1"/>
  <c r="L107" i="6"/>
  <c r="K74" i="6"/>
  <c r="L75" i="6"/>
  <c r="K40" i="6"/>
  <c r="L40" i="6" s="1"/>
  <c r="L41" i="6"/>
  <c r="K96" i="6"/>
  <c r="L96" i="6" s="1"/>
  <c r="L97" i="6"/>
  <c r="K46" i="6"/>
  <c r="L46" i="6" s="1"/>
  <c r="L47" i="6"/>
  <c r="D8" i="1"/>
  <c r="E8" i="1" s="1"/>
  <c r="J72" i="6"/>
  <c r="J71" i="6" s="1"/>
  <c r="I72" i="18"/>
  <c r="I71" i="18" s="1"/>
  <c r="K95" i="6"/>
  <c r="J95" i="6"/>
  <c r="J94" i="6" s="1"/>
  <c r="J93" i="6" s="1"/>
  <c r="I95" i="18"/>
  <c r="I94" i="18" s="1"/>
  <c r="I93" i="18" s="1"/>
  <c r="I86" i="18" s="1"/>
  <c r="J69" i="9"/>
  <c r="J25" i="6"/>
  <c r="J21" i="6" s="1"/>
  <c r="J22" i="6"/>
  <c r="K113" i="9"/>
  <c r="K107" i="9"/>
  <c r="K63" i="9"/>
  <c r="K126" i="9"/>
  <c r="L126" i="9" s="1"/>
  <c r="K149" i="9"/>
  <c r="K102" i="9"/>
  <c r="K132" i="9"/>
  <c r="J144" i="9"/>
  <c r="J143" i="9" s="1"/>
  <c r="J142" i="9" s="1"/>
  <c r="J63" i="9"/>
  <c r="J62" i="9" s="1"/>
  <c r="J61" i="9" s="1"/>
  <c r="J60" i="9" s="1"/>
  <c r="J59" i="9" s="1"/>
  <c r="J58" i="9" s="1"/>
  <c r="J126" i="9"/>
  <c r="J125" i="9" s="1"/>
  <c r="J124" i="9" s="1"/>
  <c r="J121" i="9" s="1"/>
  <c r="J149" i="9"/>
  <c r="J148" i="9" s="1"/>
  <c r="J147" i="9" s="1"/>
  <c r="J146" i="9" s="1"/>
  <c r="J145" i="9" s="1"/>
  <c r="I25" i="18"/>
  <c r="J102" i="9"/>
  <c r="J132" i="9"/>
  <c r="K144" i="9"/>
  <c r="J113" i="9"/>
  <c r="J112" i="9" s="1"/>
  <c r="J109" i="9" s="1"/>
  <c r="J75" i="9"/>
  <c r="J70" i="9" s="1"/>
  <c r="I102" i="18"/>
  <c r="I67" i="18"/>
  <c r="I66" i="18" s="1"/>
  <c r="I13" i="18"/>
  <c r="I12" i="18" s="1"/>
  <c r="I11" i="18" s="1"/>
  <c r="I22" i="18"/>
  <c r="I21" i="18" s="1"/>
  <c r="J22" i="18"/>
  <c r="J13" i="18"/>
  <c r="J24" i="18"/>
  <c r="J67" i="18"/>
  <c r="K22" i="6"/>
  <c r="K66" i="6"/>
  <c r="D10" i="13"/>
  <c r="J112" i="6"/>
  <c r="J111" i="6" s="1"/>
  <c r="J110" i="6" s="1"/>
  <c r="J109" i="6" s="1"/>
  <c r="J66" i="6"/>
  <c r="J65" i="6" s="1"/>
  <c r="J64" i="6" s="1"/>
  <c r="J49" i="9"/>
  <c r="J48" i="9" s="1"/>
  <c r="J39" i="6"/>
  <c r="J38" i="6" s="1"/>
  <c r="J155" i="9"/>
  <c r="J154" i="9" s="1"/>
  <c r="J153" i="9" s="1"/>
  <c r="K49" i="9"/>
  <c r="K25" i="6"/>
  <c r="K21" i="6" s="1"/>
  <c r="J107" i="9"/>
  <c r="J106" i="9" s="1"/>
  <c r="J45" i="6"/>
  <c r="J44" i="6" s="1"/>
  <c r="J43" i="6" s="1"/>
  <c r="J66" i="18" l="1"/>
  <c r="K67" i="18"/>
  <c r="J96" i="9"/>
  <c r="K148" i="9"/>
  <c r="L149" i="9"/>
  <c r="K112" i="9"/>
  <c r="L113" i="9"/>
  <c r="J96" i="18"/>
  <c r="K97" i="18"/>
  <c r="K25" i="18"/>
  <c r="J12" i="18"/>
  <c r="K13" i="18"/>
  <c r="K62" i="9"/>
  <c r="L63" i="9"/>
  <c r="L69" i="9"/>
  <c r="J106" i="18"/>
  <c r="K107" i="18"/>
  <c r="K76" i="9"/>
  <c r="L77" i="9"/>
  <c r="J99" i="18"/>
  <c r="K99" i="18" s="1"/>
  <c r="K100" i="18"/>
  <c r="J39" i="18"/>
  <c r="K40" i="18"/>
  <c r="K143" i="9"/>
  <c r="L144" i="9"/>
  <c r="K131" i="9"/>
  <c r="L132" i="9"/>
  <c r="K48" i="9"/>
  <c r="L48" i="9" s="1"/>
  <c r="L49" i="9"/>
  <c r="L22" i="6"/>
  <c r="J21" i="18"/>
  <c r="K22" i="18"/>
  <c r="L102" i="9"/>
  <c r="K106" i="9"/>
  <c r="L107" i="9"/>
  <c r="J113" i="18"/>
  <c r="K114" i="18"/>
  <c r="J45" i="18"/>
  <c r="K46" i="18"/>
  <c r="J74" i="18"/>
  <c r="K75" i="18"/>
  <c r="K39" i="6"/>
  <c r="K38" i="6"/>
  <c r="L38" i="6" s="1"/>
  <c r="L39" i="6"/>
  <c r="K12" i="6"/>
  <c r="L13" i="6"/>
  <c r="K65" i="6"/>
  <c r="L66" i="6"/>
  <c r="K94" i="6"/>
  <c r="L95" i="6"/>
  <c r="K73" i="6"/>
  <c r="K72" i="6" s="1"/>
  <c r="L74" i="6"/>
  <c r="K45" i="6"/>
  <c r="L21" i="6"/>
  <c r="L25" i="6"/>
  <c r="K112" i="6"/>
  <c r="K155" i="9"/>
  <c r="K105" i="6"/>
  <c r="K125" i="9"/>
  <c r="J131" i="9"/>
  <c r="J130" i="9" s="1"/>
  <c r="J127" i="9" s="1"/>
  <c r="I10" i="18"/>
  <c r="I9" i="18" s="1"/>
  <c r="J101" i="9"/>
  <c r="J100" i="9" s="1"/>
  <c r="J99" i="9" s="1"/>
  <c r="J98" i="9" s="1"/>
  <c r="J123" i="9"/>
  <c r="J122" i="9" s="1"/>
  <c r="J139" i="9"/>
  <c r="K63" i="6"/>
  <c r="K62" i="6" s="1"/>
  <c r="K111" i="9"/>
  <c r="I24" i="18"/>
  <c r="I20" i="18" s="1"/>
  <c r="K105" i="9"/>
  <c r="J111" i="9"/>
  <c r="J110" i="9" s="1"/>
  <c r="K45" i="9"/>
  <c r="K47" i="9"/>
  <c r="J45" i="9"/>
  <c r="J44" i="9" s="1"/>
  <c r="J47" i="9"/>
  <c r="J46" i="9" s="1"/>
  <c r="J150" i="9"/>
  <c r="J152" i="9"/>
  <c r="J151" i="9" s="1"/>
  <c r="J141" i="9"/>
  <c r="J140" i="9" s="1"/>
  <c r="J103" i="9"/>
  <c r="J105" i="9"/>
  <c r="J104" i="9" s="1"/>
  <c r="K101" i="9"/>
  <c r="I65" i="18"/>
  <c r="I64" i="18" s="1"/>
  <c r="I63" i="18" s="1"/>
  <c r="I62" i="18" s="1"/>
  <c r="C30" i="1"/>
  <c r="C21" i="1" s="1"/>
  <c r="D30" i="1"/>
  <c r="D21" i="1" s="1"/>
  <c r="J63" i="6"/>
  <c r="J62" i="6" s="1"/>
  <c r="J86" i="6"/>
  <c r="K68" i="9"/>
  <c r="J20" i="6"/>
  <c r="J19" i="6" s="1"/>
  <c r="J68" i="9"/>
  <c r="J67" i="9" s="1"/>
  <c r="K104" i="9" l="1"/>
  <c r="L104" i="9" s="1"/>
  <c r="L105" i="9"/>
  <c r="K124" i="9"/>
  <c r="L125" i="9"/>
  <c r="K12" i="18"/>
  <c r="J11" i="18"/>
  <c r="K154" i="9"/>
  <c r="L155" i="9"/>
  <c r="J44" i="18"/>
  <c r="K45" i="18"/>
  <c r="K103" i="9"/>
  <c r="L103" i="9" s="1"/>
  <c r="L106" i="9"/>
  <c r="K21" i="18"/>
  <c r="J20" i="18"/>
  <c r="K24" i="18"/>
  <c r="J105" i="18"/>
  <c r="K106" i="18"/>
  <c r="K96" i="18"/>
  <c r="J95" i="18"/>
  <c r="K147" i="9"/>
  <c r="L148" i="9"/>
  <c r="K130" i="9"/>
  <c r="L131" i="9"/>
  <c r="K46" i="9"/>
  <c r="L46" i="9" s="1"/>
  <c r="L47" i="9"/>
  <c r="J73" i="18"/>
  <c r="K74" i="18"/>
  <c r="J112" i="18"/>
  <c r="K113" i="18"/>
  <c r="K96" i="9"/>
  <c r="J38" i="18"/>
  <c r="K39" i="18"/>
  <c r="K75" i="9"/>
  <c r="L76" i="9"/>
  <c r="K109" i="9"/>
  <c r="L109" i="9" s="1"/>
  <c r="L112" i="9"/>
  <c r="K100" i="9"/>
  <c r="L100" i="9" s="1"/>
  <c r="L101" i="9"/>
  <c r="K67" i="9"/>
  <c r="L68" i="9"/>
  <c r="K44" i="9"/>
  <c r="L44" i="9" s="1"/>
  <c r="L45" i="9"/>
  <c r="K110" i="9"/>
  <c r="L110" i="9" s="1"/>
  <c r="L111" i="9"/>
  <c r="K142" i="9"/>
  <c r="L143" i="9"/>
  <c r="K61" i="9"/>
  <c r="L62" i="9"/>
  <c r="J65" i="18"/>
  <c r="K66" i="18"/>
  <c r="K20" i="6"/>
  <c r="K64" i="6"/>
  <c r="L64" i="6" s="1"/>
  <c r="L65" i="6"/>
  <c r="K111" i="6"/>
  <c r="L112" i="6"/>
  <c r="L62" i="6"/>
  <c r="L63" i="6"/>
  <c r="K44" i="6"/>
  <c r="L45" i="6"/>
  <c r="K93" i="6"/>
  <c r="L94" i="6"/>
  <c r="L12" i="6"/>
  <c r="K11" i="6"/>
  <c r="L73" i="6"/>
  <c r="K104" i="6"/>
  <c r="L105" i="6"/>
  <c r="E21" i="1"/>
  <c r="E30" i="1"/>
  <c r="J64" i="9"/>
  <c r="K123" i="9"/>
  <c r="J129" i="9"/>
  <c r="J128" i="9" s="1"/>
  <c r="I19" i="18"/>
  <c r="I18" i="18" s="1"/>
  <c r="I8" i="18" s="1"/>
  <c r="I7" i="18" s="1"/>
  <c r="J97" i="9"/>
  <c r="C7" i="1"/>
  <c r="K97" i="9"/>
  <c r="K99" i="9"/>
  <c r="J66" i="9"/>
  <c r="J65" i="9" s="1"/>
  <c r="K66" i="9"/>
  <c r="J95" i="9"/>
  <c r="K122" i="9" l="1"/>
  <c r="L122" i="9" s="1"/>
  <c r="L123" i="9"/>
  <c r="K153" i="9"/>
  <c r="L154" i="9"/>
  <c r="L97" i="9"/>
  <c r="J111" i="18"/>
  <c r="K112" i="18"/>
  <c r="K146" i="9"/>
  <c r="L147" i="9"/>
  <c r="J104" i="18"/>
  <c r="K105" i="18"/>
  <c r="K65" i="9"/>
  <c r="L65" i="9" s="1"/>
  <c r="L66" i="9"/>
  <c r="L61" i="9"/>
  <c r="K58" i="9"/>
  <c r="K60" i="9"/>
  <c r="K64" i="9"/>
  <c r="L64" i="9" s="1"/>
  <c r="L67" i="9"/>
  <c r="J94" i="18"/>
  <c r="K95" i="18"/>
  <c r="K121" i="9"/>
  <c r="L121" i="9" s="1"/>
  <c r="L124" i="9"/>
  <c r="L96" i="9"/>
  <c r="K95" i="9"/>
  <c r="L95" i="9" s="1"/>
  <c r="K73" i="18"/>
  <c r="J72" i="18"/>
  <c r="K127" i="9"/>
  <c r="L127" i="9" s="1"/>
  <c r="L130" i="9"/>
  <c r="K129" i="9"/>
  <c r="J19" i="18"/>
  <c r="K20" i="18"/>
  <c r="J10" i="18"/>
  <c r="K11" i="18"/>
  <c r="J37" i="18"/>
  <c r="K37" i="18" s="1"/>
  <c r="K38" i="18"/>
  <c r="K98" i="9"/>
  <c r="L98" i="9" s="1"/>
  <c r="L99" i="9"/>
  <c r="J64" i="18"/>
  <c r="K65" i="18"/>
  <c r="L142" i="9"/>
  <c r="K141" i="9"/>
  <c r="K70" i="9"/>
  <c r="L70" i="9" s="1"/>
  <c r="L75" i="9"/>
  <c r="J43" i="18"/>
  <c r="K44" i="18"/>
  <c r="L20" i="6"/>
  <c r="K19" i="6"/>
  <c r="K10" i="6"/>
  <c r="K71" i="6"/>
  <c r="L71" i="6" s="1"/>
  <c r="L72" i="6"/>
  <c r="K86" i="6"/>
  <c r="L86" i="6" s="1"/>
  <c r="L93" i="6"/>
  <c r="K110" i="6"/>
  <c r="L111" i="6"/>
  <c r="K103" i="6"/>
  <c r="L104" i="6"/>
  <c r="K43" i="6"/>
  <c r="L43" i="6" s="1"/>
  <c r="L44" i="6"/>
  <c r="L19" i="6"/>
  <c r="D7" i="1"/>
  <c r="E7" i="1" s="1"/>
  <c r="J57" i="9"/>
  <c r="J43" i="9" s="1"/>
  <c r="J7" i="9" s="1"/>
  <c r="C17" i="13"/>
  <c r="C16" i="13" s="1"/>
  <c r="C15" i="13" s="1"/>
  <c r="J9" i="18" l="1"/>
  <c r="K9" i="18" s="1"/>
  <c r="K10" i="18"/>
  <c r="K59" i="9"/>
  <c r="L59" i="9" s="1"/>
  <c r="L60" i="9"/>
  <c r="K145" i="9"/>
  <c r="L146" i="9"/>
  <c r="K94" i="18"/>
  <c r="J93" i="18"/>
  <c r="L58" i="9"/>
  <c r="K57" i="9"/>
  <c r="L153" i="9"/>
  <c r="K150" i="9"/>
  <c r="L150" i="9" s="1"/>
  <c r="K152" i="9"/>
  <c r="J63" i="18"/>
  <c r="K64" i="18"/>
  <c r="J18" i="18"/>
  <c r="K19" i="18"/>
  <c r="J71" i="18"/>
  <c r="K71" i="18" s="1"/>
  <c r="K72" i="18"/>
  <c r="J103" i="18"/>
  <c r="K104" i="18"/>
  <c r="J110" i="18"/>
  <c r="K111" i="18"/>
  <c r="K9" i="6"/>
  <c r="J42" i="18"/>
  <c r="K42" i="18" s="1"/>
  <c r="K43" i="18"/>
  <c r="K140" i="9"/>
  <c r="L140" i="9" s="1"/>
  <c r="L141" i="9"/>
  <c r="K128" i="9"/>
  <c r="L128" i="9" s="1"/>
  <c r="L129" i="9"/>
  <c r="K8" i="6"/>
  <c r="K109" i="6"/>
  <c r="L109" i="6" s="1"/>
  <c r="L110" i="6"/>
  <c r="K102" i="6"/>
  <c r="L102" i="6" s="1"/>
  <c r="L103" i="6"/>
  <c r="D17" i="13"/>
  <c r="D16" i="13" s="1"/>
  <c r="D15" i="13" s="1"/>
  <c r="J11" i="6"/>
  <c r="J102" i="18" l="1"/>
  <c r="K102" i="18" s="1"/>
  <c r="K103" i="18"/>
  <c r="J8" i="18"/>
  <c r="K18" i="18"/>
  <c r="J86" i="18"/>
  <c r="K86" i="18" s="1"/>
  <c r="K93" i="18"/>
  <c r="J109" i="18"/>
  <c r="K109" i="18" s="1"/>
  <c r="K110" i="18"/>
  <c r="J62" i="18"/>
  <c r="K62" i="18" s="1"/>
  <c r="K63" i="18"/>
  <c r="L57" i="9"/>
  <c r="K43" i="9"/>
  <c r="K151" i="9"/>
  <c r="L151" i="9" s="1"/>
  <c r="L152" i="9"/>
  <c r="L145" i="9"/>
  <c r="K139" i="9"/>
  <c r="L139" i="9" s="1"/>
  <c r="J10" i="6"/>
  <c r="L10" i="6" s="1"/>
  <c r="L11" i="6"/>
  <c r="K7" i="9" l="1"/>
  <c r="L7" i="9" s="1"/>
  <c r="L43" i="9"/>
  <c r="K8" i="18"/>
  <c r="J7" i="18"/>
  <c r="K7" i="18" s="1"/>
  <c r="K7" i="6"/>
  <c r="J9" i="6"/>
  <c r="J8" i="6" l="1"/>
  <c r="L9" i="6"/>
  <c r="D20" i="13"/>
  <c r="D19" i="13" s="1"/>
  <c r="D18" i="13" s="1"/>
  <c r="D14" i="13" s="1"/>
  <c r="D6" i="13" s="1"/>
  <c r="J7" i="6" l="1"/>
  <c r="L8" i="6"/>
  <c r="C20" i="13" l="1"/>
  <c r="C19" i="13" s="1"/>
  <c r="C18" i="13" s="1"/>
  <c r="C14" i="13" s="1"/>
  <c r="C6" i="13" s="1"/>
  <c r="L7" i="6"/>
</calcChain>
</file>

<file path=xl/sharedStrings.xml><?xml version="1.0" encoding="utf-8"?>
<sst xmlns="http://schemas.openxmlformats.org/spreadsheetml/2006/main" count="2187" uniqueCount="220">
  <si>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</si>
  <si>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</si>
  <si>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</si>
  <si>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</si>
  <si>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</si>
  <si>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</si>
  <si>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</si>
  <si>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</si>
  <si>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</si>
  <si>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</si>
  <si>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</si>
  <si>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</si>
  <si>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</si>
  <si>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</si>
  <si>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</si>
  <si>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</si>
  <si>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</si>
  <si>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</si>
  <si>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</si>
  <si>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</si>
  <si>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</si>
  <si>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</si>
  <si>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</si>
  <si>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</si>
  <si>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</si>
  <si>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</si>
  <si>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</si>
  <si>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</si>
  <si>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</si>
  <si>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</si>
  <si>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</si>
  <si>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</si>
  <si>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</si>
  <si>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</si>
  <si>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</si>
  <si>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</si>
  <si>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</si>
  <si>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</si>
  <si>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</si>
  <si>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</si>
  <si>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</si>
  <si>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</si>
  <si>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</si>
  <si>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</si>
  <si>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</si>
  <si>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</si>
  <si>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</si>
  <si>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</si>
  <si>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</si>
  <si>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</si>
  <si>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</si>
  <si>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</si>
  <si>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</si>
  <si>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</si>
  <si>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</si>
  <si>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</si>
  <si>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</si>
  <si>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</si>
  <si>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</si>
  <si>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</si>
  <si>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</si>
  <si>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</si>
  <si>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</si>
  <si>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</si>
  <si>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</si>
  <si>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</si>
  <si>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</si>
  <si>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</si>
  <si>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</si>
  <si>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</si>
  <si>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</si>
  <si>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</si>
  <si>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</si>
  <si>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</si>
  <si>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</si>
  <si>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</si>
  <si>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</si>
  <si>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</si>
  <si>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</si>
  <si>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</si>
  <si>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</si>
  <si>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</si>
  <si>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</si>
  <si>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</si>
  <si>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</si>
  <si>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</si>
  <si>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</si>
  <si>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</si>
  <si>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</si>
  <si>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</si>
  <si>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</si>
  <si>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</si>
  <si>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</si>
  <si>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</si>
  <si>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</si>
  <si>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</si>
  <si>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</si>
  <si>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</si>
  <si>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</si>
  <si>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</si>
  <si>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</si>
  <si>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</si>
  <si>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</si>
  <si>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</si>
  <si>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</si>
  <si>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</si>
  <si>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</si>
  <si>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</si>
  <si>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</si>
  <si>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</si>
  <si>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</si>
  <si>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</si>
  <si>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</si>
  <si>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</si>
  <si>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</si>
  <si>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</si>
  <si>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</si>
  <si>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</si>
  <si>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</si>
  <si>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</si>
  <si>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</si>
  <si>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</si>
  <si>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</si>
  <si>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</si>
  <si>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</si>
  <si>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</si>
  <si>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</si>
  <si>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</si>
  <si>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</si>
  <si>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</si>
  <si>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</si>
  <si>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</si>
  <si>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</si>
  <si>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</si>
  <si>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</si>
  <si>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</si>
  <si>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</si>
  <si>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</si>
  <si>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</si>
  <si>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</si>
  <si>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</si>
  <si>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</si>
  <si>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</si>
  <si>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</si>
  <si>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</si>
  <si>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</si>
  <si>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</si>
  <si>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Большеполянского сельского поселения Кадошкинского муниципального района Республики Мордовия</t>
  </si>
  <si>
    <t xml:space="preserve"> ДОХОДЫ 
БЮДЖЕТА БОЛЬШЕПОЛЯНСКОГО СЕЛЬСКОГО ПОСЕЛЕНИЯ КАДОШКИНСКОГО МУНИЦИПАЛЬНОГО РАЙОНА РЕСПУБЛИКИ МОРДОВИЯ </t>
  </si>
  <si>
    <t>91120215001100000150</t>
  </si>
  <si>
    <t>91120230024100000150</t>
  </si>
  <si>
    <t>91120235118100000150</t>
  </si>
  <si>
    <t>91120240014100000150</t>
  </si>
  <si>
    <t>Непрограммные расходы главных распорядителей средств бюджета Большеполянского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</si>
  <si>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Большеполянского сельского поселения Кадошкинского муниципального района Республики Мордовия</t>
  </si>
  <si>
    <t>Резервный фонд администрации Большеполянского сельского поселения Кадошкинского муниципального района Республики Мордовия</t>
  </si>
  <si>
    <t>Дотации бюджетам сельских поселений на поддержку мер по обеспечению сбалансированности бюджетов</t>
  </si>
  <si>
    <t>91120215002100000150</t>
  </si>
  <si>
    <t>0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</si>
  <si>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</si>
  <si>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</si>
  <si>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</si>
  <si>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</si>
  <si>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Расходы на обеспечение функций органов местного самоуправления</t>
  </si>
  <si>
    <t>Прз</t>
  </si>
  <si>
    <t>Цср</t>
  </si>
  <si>
    <t>Вр</t>
  </si>
  <si>
    <t/>
  </si>
  <si>
    <t xml:space="preserve"> (тыс. рублей)</t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</si>
  <si>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</si>
  <si>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</si>
  <si>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</si>
  <si>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</si>
  <si>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</si>
  <si>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</si>
  <si>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91120229999100000150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</si>
  <si>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</si>
  <si>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</si>
  <si>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Другие общегосударственные вопросы</t>
  </si>
  <si>
    <t>911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</si>
  <si>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</si>
  <si>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</si>
  <si>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Программа комплексного развития транспортной инфраструктуры Большеполянского сельского поселения Кадошкинского муниципального района Республики Мордовия на 2017 – 2025 годы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</si>
  <si>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</si>
  <si>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</si>
  <si>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</si>
  <si>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"Противодействие терроризму и экстремизму на территории Большеполянского сельского поселения на 2023-2024 годы"</t>
  </si>
  <si>
    <t>14</t>
  </si>
  <si>
    <t>Муниципальная программа «Оформление в собственность автомобильных дорог местного значения общего пользования Большеполянского сельского поселения»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</si>
  <si>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</si>
  <si>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</si>
  <si>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Большеполянского  сельского поселения Кадошкинского  муниципального района Республики Мордовия на 2023-2025 годы»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</si>
  <si>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</si>
  <si>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</si>
  <si>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</si>
  <si>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91111105035100000120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</si>
  <si>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</si>
  <si>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</si>
  <si>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</si>
  <si>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</si>
  <si>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Исполнение судебных актов</t>
  </si>
  <si>
    <t>830</t>
  </si>
  <si>
    <t>Муниципальная программа «Управление земельными ресурсами на территории Большеполянского сельского поселения Кадошкинского муниципального района Республики Мордовия на 2023-2025г.г."</t>
  </si>
  <si>
    <t>35</t>
  </si>
  <si>
    <t>ДОХОДЫ ОТ ПРОДАЖИ МАТЕРИАЛЬНЫХ И НЕМАТЕРИАЛЬНЫХ АКТИВОВ</t>
  </si>
  <si>
    <t>00011400000000000000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</si>
  <si>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</si>
  <si>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91111406025100000430</t>
  </si>
  <si>
    <t>План 2024 год</t>
  </si>
  <si>
    <t>Исполнение 2024 год</t>
  </si>
  <si>
    <t>% исполнения</t>
  </si>
  <si>
    <t>Приложение 1                                                                              к решению Совета депутатов Большеполянского сельского поселения Кадошкинского муниципального района Республики "Об исполнении бюджета Большеполянского сельского поселения Кадошкинского муниципального района Республики Мордовия за 2024 год"</t>
  </si>
  <si>
    <t>Приложение 2                                                                              к решению Совета депутатов Большеполянского сельского поселения Кадошкинского муниципального района Республики "Об исполнении бюджета Большеполянского сельского поселения Кадошкинского муниципального района Республики Мордовия за 2024 год"</t>
  </si>
  <si>
    <t>Приложение 3                                                                              к решению Совета депутатов Большеполянского сельского поселения Кадошкинского муниципального района Республики "Об исполнении бюджета Большеполянского сельского поселения Кадошкинского муниципального района Республики Мордовия за 2024 год"</t>
  </si>
  <si>
    <t>Приложение 4                                                                              к решению Совета депутатов Большеполянского сельского поселения Кадошкинского муниципального района Республики "Об исполнении бюджета Большеполянского сельского поселения Кадошкинского муниципального района Республики Мордовия за 2024 год"</t>
  </si>
  <si>
    <t>Приложение 5                                                                              к решению Совета депутатов Большеполянского сельского поселения Кадошкинского муниципального района Республики Мордовия "Об исполнении бюджета Большеполянского сельского поселения Кадошкинского муниципального района Республики Мордовия за 2024 год"</t>
  </si>
  <si>
    <t xml:space="preserve">ВЕДОМСТВЕННАЯ СТРУКТУРА
РАСХОДОВ БЮДЖЕТА БОЛЬШЕПОЛЯНСКОГО СЕЛЬСКОГО ПОСЕЛЕНИЯ КАДОШКИНСКОГО МУНИЦИПАЛЬНОГО РАЙОНА РЕСПУБЛИКИ МОРДОВИЯ НА 2024 ГОД </t>
  </si>
  <si>
    <t>РАСПРЕДЕЛЕНИЕ 
БЮДЖЕТНЫХ АССИГНОВАНИЙ БЮДЖЕТА БОЛЬШЕПОЛЯНСКОГО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</si>
  <si>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РАСПРЕДЕЛЕНИЕ  
БЮДЖЕТНЫХ АССИГНОВАНИЙ БЮДЖЕТА БОЛЬШЕПОЛЯНСКОГО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</t>
  </si>
  <si>
    <t xml:space="preserve">ИСТОЧНИКИ 
ВНУТРЕННЕГО ФИНАНСИРОВАНИЯ ДЕФИЦИТА  БЮДЖЕТА  БОЛЬШЕПОЛЯНСКОГО СЕЛЬСКОГО ПОСЕЛЕНИЯ КАДОШКИНСКОГО МУНИЦИПАЛЬНОГО РАЙОНА РЕСПУБЛИКИ МОРДОВИЯ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</si>
</sst>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8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14" fillId="0" borderId="0" xfId="0" applyFont="1"/>
    <xf numFmtId="0" fontId="2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21" xfId="0" applyFont="1" applyBorder="1" applyAlignment="1">
      <alignment vertical="center" wrapText="1"/>
    </xf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3" fillId="0" borderId="18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0" fontId="3" fillId="0" borderId="8" xfId="4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0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4" fillId="3" borderId="7" xfId="1" applyNumberFormat="1" applyFont="1" applyFill="1" applyBorder="1" applyAlignment="1">
      <alignment horizontal="center"/>
    </xf>
    <xf numFmtId="49" fontId="4" fillId="3" borderId="8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2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164" fontId="4" fillId="3" borderId="1" xfId="1" applyNumberFormat="1" applyFont="1" applyFill="1" applyBorder="1" applyAlignment="1">
      <alignment horizontal="right"/>
    </xf>
    <xf numFmtId="0" fontId="3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49" fontId="11" fillId="3" borderId="1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0" xfId="0" applyFont="1" applyFill="1"/>
    <xf numFmtId="0" fontId="2" fillId="3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164" fontId="4" fillId="3" borderId="7" xfId="0" applyNumberFormat="1" applyFont="1" applyFill="1" applyBorder="1"/>
    <xf numFmtId="49" fontId="4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justify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5" fontId="3" fillId="3" borderId="0" xfId="0" applyNumberFormat="1" applyFont="1" applyFill="1"/>
    <xf numFmtId="0" fontId="2" fillId="3" borderId="0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left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1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25" xfId="4" applyFont="1" applyFill="1" applyBorder="1" applyAlignment="1">
      <alignment horizontal="center" vertical="justify"/>
    </xf>
    <xf numFmtId="0" fontId="3" fillId="3" borderId="0" xfId="0" applyFont="1" applyFill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165" fontId="4" fillId="3" borderId="1" xfId="4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49" fontId="4" fillId="0" borderId="16" xfId="4" applyNumberFormat="1" applyFont="1" applyBorder="1" applyAlignment="1">
      <alignment horizontal="left" vertical="top" wrapText="1"/>
    </xf>
    <xf numFmtId="49" fontId="3" fillId="0" borderId="12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left" vertical="top" wrapText="1"/>
    </xf>
    <xf numFmtId="164" fontId="4" fillId="3" borderId="13" xfId="0" applyNumberFormat="1" applyFont="1" applyFill="1" applyBorder="1"/>
    <xf numFmtId="0" fontId="4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165" fontId="3" fillId="0" borderId="1" xfId="5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2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4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49" fontId="4" fillId="3" borderId="1" xfId="2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4" fillId="3" borderId="11" xfId="0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3" borderId="1" xfId="2" applyFont="1" applyFill="1" applyBorder="1" applyAlignment="1">
      <alignment vertical="top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3" borderId="5" xfId="2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vertical="top" wrapText="1"/>
    </xf>
    <xf numFmtId="49" fontId="3" fillId="3" borderId="27" xfId="0" applyNumberFormat="1" applyFont="1" applyFill="1" applyBorder="1" applyAlignment="1">
      <alignment horizontal="center" vertical="top" wrapText="1"/>
    </xf>
    <xf numFmtId="165" fontId="3" fillId="0" borderId="1" xfId="3" applyNumberFormat="1" applyFont="1" applyBorder="1" applyAlignment="1">
      <alignment horizontal="center"/>
    </xf>
    <xf numFmtId="164" fontId="4" fillId="3" borderId="1" xfId="0" applyNumberFormat="1" applyFont="1" applyFill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right" wrapText="1"/>
    </xf>
    <xf numFmtId="164" fontId="4" fillId="3" borderId="9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1"/>
  <sheetViews>
    <sheetView tabSelected="1" view="pageBreakPreview" zoomScaleNormal="75" zoomScaleSheetLayoutView="100" workbookViewId="0">
      <selection activeCell="C21" sqref="C21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9" customWidth="1"/>
    <col min="5" max="5" width="14.85546875" style="9" customWidth="1"/>
    <col min="6" max="6" width="9" style="204" customWidth="1"/>
    <col min="7" max="8" width="9" style="205" customWidth="1"/>
    <col min="9" max="16384" width="8.5703125" style="9"/>
  </cols>
  <sheetData>
    <row r="1" spans="1:8" ht="129.75" customHeight="1" x14ac:dyDescent="0.25">
      <c r="A1" s="106"/>
      <c r="B1" s="106"/>
      <c r="C1" s="224" t="s">
        <v>211</v>
      </c>
      <c r="D1" s="224"/>
      <c r="E1" s="224"/>
    </row>
    <row r="2" spans="1:8" ht="66" customHeight="1" x14ac:dyDescent="0.25">
      <c r="A2" s="230" t="s">
        <v>148</v>
      </c>
      <c r="B2" s="230"/>
      <c r="C2" s="230"/>
      <c r="D2" s="230"/>
      <c r="E2" s="230"/>
    </row>
    <row r="3" spans="1:8" x14ac:dyDescent="0.25">
      <c r="A3" s="106"/>
      <c r="B3" s="106"/>
      <c r="C3" s="231" t="s">
        <v>0</v>
      </c>
      <c r="D3" s="231"/>
      <c r="E3" s="231"/>
    </row>
    <row r="4" spans="1:8" ht="32.25" customHeight="1" x14ac:dyDescent="0.25">
      <c r="A4" s="226" t="s">
        <v>1</v>
      </c>
      <c r="B4" s="228" t="s">
        <v>2</v>
      </c>
      <c r="C4" s="225" t="s">
        <v>3</v>
      </c>
      <c r="D4" s="225"/>
      <c r="E4" s="225"/>
    </row>
    <row r="5" spans="1:8" ht="31.5" x14ac:dyDescent="0.25">
      <c r="A5" s="227"/>
      <c r="B5" s="229"/>
      <c r="C5" s="167" t="s">
        <v>208</v>
      </c>
      <c r="D5" s="167" t="s">
        <v>209</v>
      </c>
      <c r="E5" s="167" t="s">
        <v>210</v>
      </c>
    </row>
    <row r="6" spans="1:8" x14ac:dyDescent="0.25">
      <c r="A6" s="108">
        <v>1</v>
      </c>
      <c r="B6" s="108">
        <v>2</v>
      </c>
      <c r="C6" s="109">
        <v>3</v>
      </c>
      <c r="D6" s="109">
        <v>4</v>
      </c>
      <c r="E6" s="109">
        <v>5</v>
      </c>
    </row>
    <row r="7" spans="1:8" x14ac:dyDescent="0.25">
      <c r="A7" s="110"/>
      <c r="B7" s="69" t="s">
        <v>4</v>
      </c>
      <c r="C7" s="111">
        <f>SUM(C8+C21)</f>
        <v>2511.6025399999999</v>
      </c>
      <c r="D7" s="111">
        <f>SUM(D8+D21)</f>
        <v>2580.558</v>
      </c>
      <c r="E7" s="217">
        <f t="shared" ref="E7:E10" si="0">D7/C7*100</f>
        <v>102.74547659917562</v>
      </c>
    </row>
    <row r="8" spans="1:8" x14ac:dyDescent="0.25">
      <c r="A8" s="112" t="s">
        <v>64</v>
      </c>
      <c r="B8" s="69" t="s">
        <v>68</v>
      </c>
      <c r="C8" s="111">
        <f>C9+C12+C14+C17+C19</f>
        <v>506.2</v>
      </c>
      <c r="D8" s="111">
        <f t="shared" ref="D8" si="1">D9+D12+D14+D17+D19</f>
        <v>575.15599999999995</v>
      </c>
      <c r="E8" s="217">
        <f t="shared" si="0"/>
        <v>113.622283682339</v>
      </c>
    </row>
    <row r="9" spans="1:8" x14ac:dyDescent="0.25">
      <c r="A9" s="112" t="s">
        <v>65</v>
      </c>
      <c r="B9" s="69" t="s">
        <v>5</v>
      </c>
      <c r="C9" s="111">
        <f t="shared" ref="C9:D10" si="2">SUM(C10)</f>
        <v>19</v>
      </c>
      <c r="D9" s="111">
        <f t="shared" si="2"/>
        <v>46.2</v>
      </c>
      <c r="E9" s="217">
        <f t="shared" si="0"/>
        <v>243.15789473684211</v>
      </c>
    </row>
    <row r="10" spans="1:8" x14ac:dyDescent="0.25">
      <c r="A10" s="112" t="s">
        <v>6</v>
      </c>
      <c r="B10" s="69" t="s">
        <v>7</v>
      </c>
      <c r="C10" s="163">
        <f t="shared" si="2"/>
        <v>19</v>
      </c>
      <c r="D10" s="163">
        <f t="shared" si="2"/>
        <v>46.2</v>
      </c>
      <c r="E10" s="217">
        <f t="shared" si="0"/>
        <v>243.15789473684211</v>
      </c>
    </row>
    <row r="11" spans="1:8" ht="63" x14ac:dyDescent="0.25">
      <c r="A11" s="113" t="s">
        <v>69</v>
      </c>
      <c r="B11" s="54" t="s">
        <v>70</v>
      </c>
      <c r="C11" s="155">
        <v>19</v>
      </c>
      <c r="D11" s="168">
        <v>46.2</v>
      </c>
      <c r="E11" s="156">
        <f>D11/C11*100</f>
        <v>243.15789473684211</v>
      </c>
    </row>
    <row r="12" spans="1:8" x14ac:dyDescent="0.25">
      <c r="A12" s="112" t="s">
        <v>66</v>
      </c>
      <c r="B12" s="69" t="s">
        <v>71</v>
      </c>
      <c r="C12" s="111">
        <f>SUM(C13)</f>
        <v>44</v>
      </c>
      <c r="D12" s="111">
        <f>SUM(D13)</f>
        <v>47.978000000000002</v>
      </c>
      <c r="E12" s="217">
        <f t="shared" ref="E12:E31" si="3">D12/C12*100</f>
        <v>109.04090909090908</v>
      </c>
    </row>
    <row r="13" spans="1:8" ht="33" customHeight="1" x14ac:dyDescent="0.25">
      <c r="A13" s="113" t="s">
        <v>72</v>
      </c>
      <c r="B13" s="115" t="s">
        <v>73</v>
      </c>
      <c r="C13" s="155">
        <v>44</v>
      </c>
      <c r="D13" s="156">
        <v>47.978000000000002</v>
      </c>
      <c r="E13" s="156">
        <f t="shared" si="3"/>
        <v>109.04090909090908</v>
      </c>
    </row>
    <row r="14" spans="1:8" x14ac:dyDescent="0.25">
      <c r="A14" s="112" t="s">
        <v>67</v>
      </c>
      <c r="B14" s="116" t="s">
        <v>8</v>
      </c>
      <c r="C14" s="111">
        <f>SUM(C15+C16)</f>
        <v>278</v>
      </c>
      <c r="D14" s="111">
        <f>SUM(D15+D16)</f>
        <v>302.61500000000001</v>
      </c>
      <c r="E14" s="217">
        <f t="shared" si="3"/>
        <v>108.85431654676259</v>
      </c>
    </row>
    <row r="15" spans="1:8" ht="31.5" x14ac:dyDescent="0.25">
      <c r="A15" s="113" t="s">
        <v>74</v>
      </c>
      <c r="B15" s="115" t="s">
        <v>75</v>
      </c>
      <c r="C15" s="155">
        <v>188</v>
      </c>
      <c r="D15" s="156">
        <v>217.083</v>
      </c>
      <c r="E15" s="156">
        <f t="shared" si="3"/>
        <v>115.46968085106384</v>
      </c>
    </row>
    <row r="16" spans="1:8" s="2" customFormat="1" ht="31.5" x14ac:dyDescent="0.25">
      <c r="A16" s="113" t="s">
        <v>76</v>
      </c>
      <c r="B16" s="115" t="s">
        <v>77</v>
      </c>
      <c r="C16" s="155">
        <v>90</v>
      </c>
      <c r="D16" s="156">
        <v>85.531999999999996</v>
      </c>
      <c r="E16" s="156">
        <f t="shared" si="3"/>
        <v>95.035555555555547</v>
      </c>
      <c r="F16" s="206"/>
      <c r="G16" s="207"/>
      <c r="H16" s="207"/>
    </row>
    <row r="17" spans="1:8" s="2" customFormat="1" ht="37.5" customHeight="1" x14ac:dyDescent="0.25">
      <c r="A17" s="171" t="s">
        <v>192</v>
      </c>
      <c r="B17" s="210" t="s">
        <v>193</v>
      </c>
      <c r="C17" s="190">
        <f>C18</f>
        <v>30.7</v>
      </c>
      <c r="D17" s="190">
        <f t="shared" ref="D17" si="4">D18</f>
        <v>43.847999999999999</v>
      </c>
      <c r="E17" s="217">
        <f t="shared" si="3"/>
        <v>142.82736156351791</v>
      </c>
      <c r="F17" s="206"/>
      <c r="G17" s="207"/>
      <c r="H17" s="207"/>
    </row>
    <row r="18" spans="1:8" s="2" customFormat="1" ht="63" x14ac:dyDescent="0.25">
      <c r="A18" s="173" t="s">
        <v>195</v>
      </c>
      <c r="B18" s="211" t="s">
        <v>194</v>
      </c>
      <c r="C18" s="169">
        <v>30.7</v>
      </c>
      <c r="D18" s="170">
        <v>43.847999999999999</v>
      </c>
      <c r="E18" s="156">
        <f t="shared" si="3"/>
        <v>142.82736156351791</v>
      </c>
      <c r="F18" s="206"/>
      <c r="G18" s="207"/>
      <c r="H18" s="207"/>
    </row>
    <row r="19" spans="1:8" s="2" customFormat="1" ht="31.5" x14ac:dyDescent="0.25">
      <c r="A19" s="171" t="s">
        <v>205</v>
      </c>
      <c r="B19" s="210" t="s">
        <v>204</v>
      </c>
      <c r="C19" s="190">
        <f>C20</f>
        <v>134.5</v>
      </c>
      <c r="D19" s="190">
        <f t="shared" ref="D19" si="5">D20</f>
        <v>134.51499999999999</v>
      </c>
      <c r="E19" s="217">
        <f t="shared" si="3"/>
        <v>100.01115241635688</v>
      </c>
      <c r="F19" s="206"/>
      <c r="G19" s="207"/>
      <c r="H19" s="207"/>
    </row>
    <row r="20" spans="1:8" s="2" customFormat="1" ht="53.25" customHeight="1" x14ac:dyDescent="0.25">
      <c r="A20" s="219" t="s">
        <v>207</v>
      </c>
      <c r="B20" s="211" t="s">
        <v>206</v>
      </c>
      <c r="C20" s="169">
        <v>134.5</v>
      </c>
      <c r="D20" s="170">
        <v>134.51499999999999</v>
      </c>
      <c r="E20" s="156">
        <f t="shared" si="3"/>
        <v>100.01115241635688</v>
      </c>
      <c r="F20" s="206"/>
      <c r="G20" s="207"/>
      <c r="H20" s="207"/>
    </row>
    <row r="21" spans="1:8" ht="38.450000000000003" customHeight="1" x14ac:dyDescent="0.25">
      <c r="A21" s="118" t="s">
        <v>78</v>
      </c>
      <c r="B21" s="119" t="s">
        <v>79</v>
      </c>
      <c r="C21" s="111">
        <f>SUM(C27+C30+C22+C25)</f>
        <v>2005.40254</v>
      </c>
      <c r="D21" s="111">
        <f>SUM(D27+D30+D22+D25)</f>
        <v>2005.402</v>
      </c>
      <c r="E21" s="217">
        <f t="shared" si="3"/>
        <v>99.999973072737802</v>
      </c>
    </row>
    <row r="22" spans="1:8" ht="17.25" customHeight="1" x14ac:dyDescent="0.25">
      <c r="A22" s="112" t="s">
        <v>145</v>
      </c>
      <c r="B22" s="119" t="s">
        <v>146</v>
      </c>
      <c r="C22" s="111">
        <f>C23+C24</f>
        <v>903.6</v>
      </c>
      <c r="D22" s="111">
        <f t="shared" ref="D22" si="6">D23+D24</f>
        <v>903.59999999999991</v>
      </c>
      <c r="E22" s="217">
        <f t="shared" si="3"/>
        <v>99.999999999999986</v>
      </c>
    </row>
    <row r="23" spans="1:8" ht="31.5" customHeight="1" x14ac:dyDescent="0.25">
      <c r="A23" s="113" t="s">
        <v>149</v>
      </c>
      <c r="B23" s="117" t="s">
        <v>123</v>
      </c>
      <c r="C23" s="156">
        <f>786.1+6.7</f>
        <v>792.80000000000007</v>
      </c>
      <c r="D23" s="157">
        <v>792.8</v>
      </c>
      <c r="E23" s="156">
        <f t="shared" si="3"/>
        <v>99.999999999999986</v>
      </c>
    </row>
    <row r="24" spans="1:8" ht="36" customHeight="1" x14ac:dyDescent="0.25">
      <c r="A24" s="113" t="s">
        <v>157</v>
      </c>
      <c r="B24" s="6" t="s">
        <v>156</v>
      </c>
      <c r="C24" s="155">
        <v>110.8</v>
      </c>
      <c r="D24" s="156">
        <v>110.8</v>
      </c>
      <c r="E24" s="156">
        <f t="shared" si="3"/>
        <v>100</v>
      </c>
    </row>
    <row r="25" spans="1:8" ht="19.5" customHeight="1" x14ac:dyDescent="0.25">
      <c r="A25" s="171" t="s">
        <v>172</v>
      </c>
      <c r="B25" s="172" t="s">
        <v>173</v>
      </c>
      <c r="C25" s="190">
        <f>C26</f>
        <v>366.4</v>
      </c>
      <c r="D25" s="190">
        <f t="shared" ref="D25" si="7">D26</f>
        <v>366.4</v>
      </c>
      <c r="E25" s="217">
        <f t="shared" si="3"/>
        <v>100</v>
      </c>
    </row>
    <row r="26" spans="1:8" ht="19.5" customHeight="1" x14ac:dyDescent="0.25">
      <c r="A26" s="173" t="s">
        <v>175</v>
      </c>
      <c r="B26" s="174" t="s">
        <v>174</v>
      </c>
      <c r="C26" s="169">
        <f>220+20+56.4+70</f>
        <v>366.4</v>
      </c>
      <c r="D26" s="170">
        <v>366.4</v>
      </c>
      <c r="E26" s="156">
        <f t="shared" si="3"/>
        <v>100</v>
      </c>
    </row>
    <row r="27" spans="1:8" ht="20.25" customHeight="1" x14ac:dyDescent="0.25">
      <c r="A27" s="112" t="s">
        <v>80</v>
      </c>
      <c r="B27" s="120" t="s">
        <v>81</v>
      </c>
      <c r="C27" s="111">
        <f>SUM(C28+C29)</f>
        <v>132.5</v>
      </c>
      <c r="D27" s="111">
        <f>SUM(D28+D29)</f>
        <v>132.5</v>
      </c>
      <c r="E27" s="217">
        <f t="shared" si="3"/>
        <v>100</v>
      </c>
    </row>
    <row r="28" spans="1:8" ht="93.75" customHeight="1" x14ac:dyDescent="0.25">
      <c r="A28" s="113" t="s">
        <v>150</v>
      </c>
      <c r="B28" s="117" t="s">
        <v>143</v>
      </c>
      <c r="C28" s="114">
        <v>0.4</v>
      </c>
      <c r="D28" s="114">
        <v>0.4</v>
      </c>
      <c r="E28" s="156">
        <f t="shared" si="3"/>
        <v>100</v>
      </c>
    </row>
    <row r="29" spans="1:8" ht="37.5" customHeight="1" x14ac:dyDescent="0.25">
      <c r="A29" s="113" t="s">
        <v>151</v>
      </c>
      <c r="B29" s="54" t="s">
        <v>82</v>
      </c>
      <c r="C29" s="114">
        <f>131.9+0.2</f>
        <v>132.1</v>
      </c>
      <c r="D29" s="114">
        <v>132.1</v>
      </c>
      <c r="E29" s="156">
        <f t="shared" si="3"/>
        <v>100</v>
      </c>
    </row>
    <row r="30" spans="1:8" ht="21" customHeight="1" x14ac:dyDescent="0.25">
      <c r="A30" s="112" t="s">
        <v>83</v>
      </c>
      <c r="B30" s="69" t="s">
        <v>84</v>
      </c>
      <c r="C30" s="111">
        <f>SUM(C31)</f>
        <v>602.90254000000004</v>
      </c>
      <c r="D30" s="111">
        <f>SUM(D31)</f>
        <v>602.90200000000004</v>
      </c>
      <c r="E30" s="217">
        <f t="shared" si="3"/>
        <v>99.999910433284953</v>
      </c>
    </row>
    <row r="31" spans="1:8" ht="66" customHeight="1" x14ac:dyDescent="0.25">
      <c r="A31" s="113" t="s">
        <v>152</v>
      </c>
      <c r="B31" s="117" t="s">
        <v>85</v>
      </c>
      <c r="C31" s="155">
        <f>328.7+30+150+44.20254+50</f>
        <v>602.90254000000004</v>
      </c>
      <c r="D31" s="156">
        <v>602.90200000000004</v>
      </c>
      <c r="E31" s="156">
        <f t="shared" si="3"/>
        <v>99.999910433284953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15"/>
  <sheetViews>
    <sheetView view="pageBreakPreview" zoomScale="90" zoomScaleNormal="75" zoomScaleSheetLayoutView="90" workbookViewId="0">
      <selection activeCell="K28" sqref="J28:K28"/>
    </sheetView>
  </sheetViews>
  <sheetFormatPr defaultColWidth="8.5703125" defaultRowHeight="15.75" x14ac:dyDescent="0.25"/>
  <cols>
    <col min="1" max="1" width="86.7109375" style="11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4" customWidth="1"/>
    <col min="9" max="9" width="7.85546875" style="4" customWidth="1"/>
    <col min="10" max="10" width="16.85546875" style="20" customWidth="1"/>
    <col min="11" max="11" width="13.85546875" style="4" customWidth="1"/>
    <col min="12" max="12" width="15.85546875" style="4" customWidth="1"/>
    <col min="13" max="15" width="8.5703125" style="208"/>
    <col min="16" max="16384" width="8.5703125" style="4"/>
  </cols>
  <sheetData>
    <row r="1" spans="1:15" ht="131.25" customHeight="1" x14ac:dyDescent="0.25">
      <c r="A1" s="121"/>
      <c r="B1" s="122"/>
      <c r="C1" s="122"/>
      <c r="D1" s="122"/>
      <c r="E1" s="122"/>
      <c r="F1" s="122"/>
      <c r="G1" s="123"/>
      <c r="H1" s="154"/>
      <c r="I1" s="154"/>
      <c r="J1" s="224" t="s">
        <v>212</v>
      </c>
      <c r="K1" s="224"/>
      <c r="L1" s="224"/>
    </row>
    <row r="2" spans="1:15" ht="41.25" customHeight="1" x14ac:dyDescent="0.25">
      <c r="A2" s="233" t="s">
        <v>216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5" x14ac:dyDescent="0.25">
      <c r="A3" s="121"/>
      <c r="B3" s="122"/>
      <c r="C3" s="122"/>
      <c r="D3" s="122"/>
      <c r="E3" s="122"/>
      <c r="F3" s="122"/>
      <c r="G3" s="122"/>
      <c r="H3" s="106"/>
      <c r="I3" s="106"/>
      <c r="J3" s="124"/>
      <c r="K3" s="106"/>
      <c r="L3" s="106" t="s">
        <v>168</v>
      </c>
    </row>
    <row r="4" spans="1:15" ht="15.75" customHeight="1" x14ac:dyDescent="0.25">
      <c r="A4" s="232" t="s">
        <v>9</v>
      </c>
      <c r="B4" s="232" t="s">
        <v>18</v>
      </c>
      <c r="C4" s="232" t="s">
        <v>10</v>
      </c>
      <c r="D4" s="232" t="s">
        <v>164</v>
      </c>
      <c r="E4" s="232" t="s">
        <v>165</v>
      </c>
      <c r="F4" s="232"/>
      <c r="G4" s="232"/>
      <c r="H4" s="232"/>
      <c r="I4" s="232" t="s">
        <v>166</v>
      </c>
      <c r="J4" s="225" t="s">
        <v>3</v>
      </c>
      <c r="K4" s="225"/>
      <c r="L4" s="225"/>
    </row>
    <row r="5" spans="1:15" ht="31.5" x14ac:dyDescent="0.25">
      <c r="A5" s="232" t="s">
        <v>167</v>
      </c>
      <c r="B5" s="232" t="s">
        <v>167</v>
      </c>
      <c r="C5" s="232" t="s">
        <v>167</v>
      </c>
      <c r="D5" s="232" t="s">
        <v>167</v>
      </c>
      <c r="E5" s="232" t="s">
        <v>167</v>
      </c>
      <c r="F5" s="232"/>
      <c r="G5" s="232"/>
      <c r="H5" s="232"/>
      <c r="I5" s="232" t="s">
        <v>167</v>
      </c>
      <c r="J5" s="167" t="s">
        <v>208</v>
      </c>
      <c r="K5" s="167" t="s">
        <v>209</v>
      </c>
      <c r="L5" s="167" t="s">
        <v>210</v>
      </c>
    </row>
    <row r="6" spans="1:15" x14ac:dyDescent="0.25">
      <c r="A6" s="98">
        <v>1</v>
      </c>
      <c r="B6" s="3">
        <v>2</v>
      </c>
      <c r="C6" s="3">
        <v>3</v>
      </c>
      <c r="D6" s="3">
        <v>4</v>
      </c>
      <c r="E6" s="3">
        <v>5</v>
      </c>
      <c r="F6" s="86">
        <v>6</v>
      </c>
      <c r="G6" s="3">
        <v>7</v>
      </c>
      <c r="H6" s="49">
        <v>8</v>
      </c>
      <c r="I6" s="49">
        <v>9</v>
      </c>
      <c r="J6" s="49">
        <v>10</v>
      </c>
      <c r="K6" s="49">
        <v>11</v>
      </c>
      <c r="L6" s="49">
        <v>12</v>
      </c>
    </row>
    <row r="7" spans="1:15" s="18" customFormat="1" x14ac:dyDescent="0.25">
      <c r="A7" s="80" t="s">
        <v>19</v>
      </c>
      <c r="B7" s="55"/>
      <c r="C7" s="55"/>
      <c r="D7" s="55"/>
      <c r="E7" s="55"/>
      <c r="F7" s="81"/>
      <c r="G7" s="99"/>
      <c r="H7" s="60"/>
      <c r="I7" s="60"/>
      <c r="J7" s="61">
        <f>J8</f>
        <v>2524.2025400000002</v>
      </c>
      <c r="K7" s="61">
        <f t="shared" ref="K7" si="0">K8</f>
        <v>2326.5929999999998</v>
      </c>
      <c r="L7" s="61">
        <f>K7/J7*100</f>
        <v>92.171407132804788</v>
      </c>
      <c r="M7" s="209"/>
      <c r="N7" s="209"/>
      <c r="O7" s="209"/>
    </row>
    <row r="8" spans="1:15" ht="31.5" x14ac:dyDescent="0.25">
      <c r="A8" s="80" t="s">
        <v>147</v>
      </c>
      <c r="B8" s="55">
        <v>911</v>
      </c>
      <c r="C8" s="100"/>
      <c r="D8" s="100"/>
      <c r="E8" s="3"/>
      <c r="F8" s="3"/>
      <c r="G8" s="3"/>
      <c r="H8" s="3"/>
      <c r="I8" s="101"/>
      <c r="J8" s="61">
        <f>J9+J62+J71+J86+J102+J109</f>
        <v>2524.2025400000002</v>
      </c>
      <c r="K8" s="61">
        <f>K9+K62+K71+K86+K102+K109</f>
        <v>2326.5929999999998</v>
      </c>
      <c r="L8" s="61">
        <f t="shared" ref="L8:L71" si="1">K8/J8*100</f>
        <v>92.171407132804788</v>
      </c>
    </row>
    <row r="9" spans="1:15" x14ac:dyDescent="0.25">
      <c r="A9" s="80" t="s">
        <v>12</v>
      </c>
      <c r="B9" s="55">
        <v>911</v>
      </c>
      <c r="C9" s="55" t="s">
        <v>13</v>
      </c>
      <c r="D9" s="55"/>
      <c r="E9" s="58"/>
      <c r="F9" s="58"/>
      <c r="G9" s="58"/>
      <c r="H9" s="58"/>
      <c r="I9" s="81"/>
      <c r="J9" s="61">
        <f>J10+J19+J43+J49</f>
        <v>1526.7846500000001</v>
      </c>
      <c r="K9" s="61">
        <f>K10+K19+K43+K49</f>
        <v>1518.4840000000002</v>
      </c>
      <c r="L9" s="61">
        <f t="shared" si="1"/>
        <v>99.456331316928043</v>
      </c>
    </row>
    <row r="10" spans="1:15" ht="31.5" x14ac:dyDescent="0.25">
      <c r="A10" s="69" t="s">
        <v>29</v>
      </c>
      <c r="B10" s="55">
        <v>911</v>
      </c>
      <c r="C10" s="58" t="s">
        <v>13</v>
      </c>
      <c r="D10" s="58" t="s">
        <v>24</v>
      </c>
      <c r="E10" s="58"/>
      <c r="F10" s="58"/>
      <c r="G10" s="58"/>
      <c r="H10" s="58"/>
      <c r="I10" s="64"/>
      <c r="J10" s="82">
        <f>J11</f>
        <v>595.471</v>
      </c>
      <c r="K10" s="82">
        <f t="shared" ref="K10:K14" si="2">K11</f>
        <v>595.471</v>
      </c>
      <c r="L10" s="61">
        <f t="shared" si="1"/>
        <v>100</v>
      </c>
    </row>
    <row r="11" spans="1:15" x14ac:dyDescent="0.25">
      <c r="A11" s="62" t="s">
        <v>126</v>
      </c>
      <c r="B11" s="55">
        <v>911</v>
      </c>
      <c r="C11" s="3" t="s">
        <v>13</v>
      </c>
      <c r="D11" s="3" t="s">
        <v>24</v>
      </c>
      <c r="E11" s="3" t="s">
        <v>30</v>
      </c>
      <c r="F11" s="3"/>
      <c r="G11" s="3"/>
      <c r="H11" s="3"/>
      <c r="I11" s="50"/>
      <c r="J11" s="83">
        <f>J12</f>
        <v>595.471</v>
      </c>
      <c r="K11" s="83">
        <f t="shared" si="2"/>
        <v>595.471</v>
      </c>
      <c r="L11" s="23">
        <f t="shared" si="1"/>
        <v>100</v>
      </c>
    </row>
    <row r="12" spans="1:15" x14ac:dyDescent="0.25">
      <c r="A12" s="54" t="s">
        <v>124</v>
      </c>
      <c r="B12" s="55">
        <v>911</v>
      </c>
      <c r="C12" s="3" t="s">
        <v>13</v>
      </c>
      <c r="D12" s="3" t="s">
        <v>24</v>
      </c>
      <c r="E12" s="3">
        <v>65</v>
      </c>
      <c r="F12" s="3">
        <v>1</v>
      </c>
      <c r="G12" s="58"/>
      <c r="H12" s="58"/>
      <c r="I12" s="64"/>
      <c r="J12" s="83">
        <f>J13+J16</f>
        <v>595.471</v>
      </c>
      <c r="K12" s="83">
        <f t="shared" ref="K12" si="3">K13+K16</f>
        <v>595.471</v>
      </c>
      <c r="L12" s="23">
        <f t="shared" si="1"/>
        <v>100</v>
      </c>
    </row>
    <row r="13" spans="1:15" x14ac:dyDescent="0.25">
      <c r="A13" s="84" t="s">
        <v>106</v>
      </c>
      <c r="B13" s="55">
        <v>911</v>
      </c>
      <c r="C13" s="49" t="s">
        <v>13</v>
      </c>
      <c r="D13" s="49" t="s">
        <v>24</v>
      </c>
      <c r="E13" s="49" t="s">
        <v>30</v>
      </c>
      <c r="F13" s="49" t="s">
        <v>20</v>
      </c>
      <c r="G13" s="49" t="s">
        <v>32</v>
      </c>
      <c r="H13" s="49" t="s">
        <v>33</v>
      </c>
      <c r="I13" s="64"/>
      <c r="J13" s="83">
        <f>J14</f>
        <v>431.57600000000002</v>
      </c>
      <c r="K13" s="83">
        <f t="shared" si="2"/>
        <v>431.57600000000002</v>
      </c>
      <c r="L13" s="23">
        <f t="shared" si="1"/>
        <v>100</v>
      </c>
    </row>
    <row r="14" spans="1:15" ht="53.25" customHeight="1" x14ac:dyDescent="0.25">
      <c r="A14" s="84" t="s">
        <v>97</v>
      </c>
      <c r="B14" s="55">
        <v>911</v>
      </c>
      <c r="C14" s="49" t="s">
        <v>13</v>
      </c>
      <c r="D14" s="49" t="s">
        <v>24</v>
      </c>
      <c r="E14" s="49" t="s">
        <v>30</v>
      </c>
      <c r="F14" s="49" t="s">
        <v>20</v>
      </c>
      <c r="G14" s="49" t="s">
        <v>32</v>
      </c>
      <c r="H14" s="49" t="s">
        <v>33</v>
      </c>
      <c r="I14" s="50" t="s">
        <v>99</v>
      </c>
      <c r="J14" s="83">
        <f>J15</f>
        <v>431.57600000000002</v>
      </c>
      <c r="K14" s="83">
        <f t="shared" si="2"/>
        <v>431.57600000000002</v>
      </c>
      <c r="L14" s="23">
        <f t="shared" si="1"/>
        <v>100</v>
      </c>
    </row>
    <row r="15" spans="1:15" ht="19.5" customHeight="1" x14ac:dyDescent="0.25">
      <c r="A15" s="84" t="s">
        <v>98</v>
      </c>
      <c r="B15" s="55">
        <v>911</v>
      </c>
      <c r="C15" s="49" t="s">
        <v>13</v>
      </c>
      <c r="D15" s="49" t="s">
        <v>24</v>
      </c>
      <c r="E15" s="49" t="s">
        <v>30</v>
      </c>
      <c r="F15" s="49" t="s">
        <v>20</v>
      </c>
      <c r="G15" s="49" t="s">
        <v>32</v>
      </c>
      <c r="H15" s="49" t="s">
        <v>33</v>
      </c>
      <c r="I15" s="50" t="s">
        <v>100</v>
      </c>
      <c r="J15" s="83">
        <f>414+40-2.222-20-0.202</f>
        <v>431.57600000000002</v>
      </c>
      <c r="K15" s="83">
        <v>431.57600000000002</v>
      </c>
      <c r="L15" s="23">
        <f t="shared" si="1"/>
        <v>100</v>
      </c>
    </row>
    <row r="16" spans="1:15" ht="38.25" customHeight="1" x14ac:dyDescent="0.25">
      <c r="A16" s="175" t="s">
        <v>176</v>
      </c>
      <c r="B16" s="55">
        <v>911</v>
      </c>
      <c r="C16" s="176" t="s">
        <v>13</v>
      </c>
      <c r="D16" s="176" t="s">
        <v>24</v>
      </c>
      <c r="E16" s="176" t="s">
        <v>30</v>
      </c>
      <c r="F16" s="176" t="s">
        <v>20</v>
      </c>
      <c r="G16" s="176" t="s">
        <v>32</v>
      </c>
      <c r="H16" s="176" t="s">
        <v>177</v>
      </c>
      <c r="I16" s="177"/>
      <c r="J16" s="83">
        <f>J17</f>
        <v>163.89500000000001</v>
      </c>
      <c r="K16" s="83">
        <f t="shared" ref="K16:K17" si="4">K17</f>
        <v>163.89500000000001</v>
      </c>
      <c r="L16" s="23">
        <f t="shared" si="1"/>
        <v>100</v>
      </c>
    </row>
    <row r="17" spans="1:15" ht="50.25" customHeight="1" x14ac:dyDescent="0.25">
      <c r="A17" s="178" t="s">
        <v>97</v>
      </c>
      <c r="B17" s="55">
        <v>911</v>
      </c>
      <c r="C17" s="176" t="s">
        <v>13</v>
      </c>
      <c r="D17" s="176" t="s">
        <v>24</v>
      </c>
      <c r="E17" s="176" t="s">
        <v>30</v>
      </c>
      <c r="F17" s="176" t="s">
        <v>20</v>
      </c>
      <c r="G17" s="176" t="s">
        <v>32</v>
      </c>
      <c r="H17" s="176" t="s">
        <v>177</v>
      </c>
      <c r="I17" s="177" t="s">
        <v>99</v>
      </c>
      <c r="J17" s="83">
        <f>J18</f>
        <v>163.89500000000001</v>
      </c>
      <c r="K17" s="83">
        <f t="shared" si="4"/>
        <v>163.89500000000001</v>
      </c>
      <c r="L17" s="23">
        <f t="shared" si="1"/>
        <v>100</v>
      </c>
    </row>
    <row r="18" spans="1:15" ht="24" customHeight="1" x14ac:dyDescent="0.25">
      <c r="A18" s="178" t="s">
        <v>98</v>
      </c>
      <c r="B18" s="55">
        <v>911</v>
      </c>
      <c r="C18" s="176" t="s">
        <v>13</v>
      </c>
      <c r="D18" s="176" t="s">
        <v>24</v>
      </c>
      <c r="E18" s="176" t="s">
        <v>30</v>
      </c>
      <c r="F18" s="176" t="s">
        <v>20</v>
      </c>
      <c r="G18" s="176" t="s">
        <v>32</v>
      </c>
      <c r="H18" s="176" t="s">
        <v>177</v>
      </c>
      <c r="I18" s="177" t="s">
        <v>100</v>
      </c>
      <c r="J18" s="83">
        <f>112.222+20.202+28+3.471</f>
        <v>163.89500000000001</v>
      </c>
      <c r="K18" s="83">
        <v>163.89500000000001</v>
      </c>
      <c r="L18" s="23">
        <f t="shared" si="1"/>
        <v>100</v>
      </c>
    </row>
    <row r="19" spans="1:15" ht="47.25" x14ac:dyDescent="0.25">
      <c r="A19" s="57" t="s">
        <v>61</v>
      </c>
      <c r="B19" s="55">
        <v>911</v>
      </c>
      <c r="C19" s="58" t="s">
        <v>13</v>
      </c>
      <c r="D19" s="58" t="s">
        <v>14</v>
      </c>
      <c r="E19" s="58"/>
      <c r="F19" s="58"/>
      <c r="G19" s="58"/>
      <c r="H19" s="58"/>
      <c r="I19" s="64"/>
      <c r="J19" s="82">
        <f>J20+J38</f>
        <v>903.81364999999994</v>
      </c>
      <c r="K19" s="82">
        <f>K20+K38</f>
        <v>903.81299999999999</v>
      </c>
      <c r="L19" s="61">
        <f t="shared" si="1"/>
        <v>99.999928082520114</v>
      </c>
    </row>
    <row r="20" spans="1:15" x14ac:dyDescent="0.25">
      <c r="A20" s="62" t="s">
        <v>126</v>
      </c>
      <c r="B20" s="55">
        <v>911</v>
      </c>
      <c r="C20" s="3" t="s">
        <v>13</v>
      </c>
      <c r="D20" s="3" t="s">
        <v>14</v>
      </c>
      <c r="E20" s="3" t="s">
        <v>30</v>
      </c>
      <c r="F20" s="3"/>
      <c r="G20" s="3"/>
      <c r="H20" s="3"/>
      <c r="I20" s="50"/>
      <c r="J20" s="83">
        <f>J21</f>
        <v>903.41364999999996</v>
      </c>
      <c r="K20" s="83">
        <f>K21</f>
        <v>903.41300000000001</v>
      </c>
      <c r="L20" s="23">
        <f t="shared" si="1"/>
        <v>99.999928050677568</v>
      </c>
    </row>
    <row r="21" spans="1:15" ht="18.600000000000001" customHeight="1" x14ac:dyDescent="0.25">
      <c r="A21" s="62" t="s">
        <v>127</v>
      </c>
      <c r="B21" s="55">
        <v>911</v>
      </c>
      <c r="C21" s="49" t="s">
        <v>13</v>
      </c>
      <c r="D21" s="49" t="s">
        <v>14</v>
      </c>
      <c r="E21" s="49" t="s">
        <v>30</v>
      </c>
      <c r="F21" s="49" t="s">
        <v>21</v>
      </c>
      <c r="G21" s="58"/>
      <c r="H21" s="58"/>
      <c r="I21" s="64"/>
      <c r="J21" s="83">
        <f>J23+J25+J31</f>
        <v>903.41364999999996</v>
      </c>
      <c r="K21" s="83">
        <f>K23+K25+K31</f>
        <v>903.41300000000001</v>
      </c>
      <c r="L21" s="23">
        <f t="shared" si="1"/>
        <v>99.999928050677568</v>
      </c>
    </row>
    <row r="22" spans="1:15" x14ac:dyDescent="0.25">
      <c r="A22" s="84" t="s">
        <v>34</v>
      </c>
      <c r="B22" s="55">
        <v>911</v>
      </c>
      <c r="C22" s="49" t="s">
        <v>13</v>
      </c>
      <c r="D22" s="49" t="s">
        <v>14</v>
      </c>
      <c r="E22" s="49" t="s">
        <v>30</v>
      </c>
      <c r="F22" s="49" t="s">
        <v>21</v>
      </c>
      <c r="G22" s="49" t="s">
        <v>32</v>
      </c>
      <c r="H22" s="49" t="s">
        <v>35</v>
      </c>
      <c r="I22" s="64"/>
      <c r="J22" s="83">
        <f t="shared" ref="J22:K23" si="5">J23</f>
        <v>438.245</v>
      </c>
      <c r="K22" s="83">
        <f t="shared" si="5"/>
        <v>438.245</v>
      </c>
      <c r="L22" s="23">
        <f t="shared" si="1"/>
        <v>100</v>
      </c>
    </row>
    <row r="23" spans="1:15" ht="51.75" customHeight="1" x14ac:dyDescent="0.25">
      <c r="A23" s="84" t="s">
        <v>97</v>
      </c>
      <c r="B23" s="55">
        <v>911</v>
      </c>
      <c r="C23" s="49" t="s">
        <v>13</v>
      </c>
      <c r="D23" s="49" t="s">
        <v>14</v>
      </c>
      <c r="E23" s="49" t="s">
        <v>30</v>
      </c>
      <c r="F23" s="49" t="s">
        <v>21</v>
      </c>
      <c r="G23" s="49" t="s">
        <v>32</v>
      </c>
      <c r="H23" s="49" t="s">
        <v>35</v>
      </c>
      <c r="I23" s="50" t="s">
        <v>99</v>
      </c>
      <c r="J23" s="83">
        <f t="shared" si="5"/>
        <v>438.245</v>
      </c>
      <c r="K23" s="83">
        <f t="shared" si="5"/>
        <v>438.245</v>
      </c>
      <c r="L23" s="23">
        <f t="shared" si="1"/>
        <v>100</v>
      </c>
    </row>
    <row r="24" spans="1:15" x14ac:dyDescent="0.25">
      <c r="A24" s="84" t="s">
        <v>98</v>
      </c>
      <c r="B24" s="55">
        <v>911</v>
      </c>
      <c r="C24" s="49" t="s">
        <v>13</v>
      </c>
      <c r="D24" s="49" t="s">
        <v>14</v>
      </c>
      <c r="E24" s="49" t="s">
        <v>30</v>
      </c>
      <c r="F24" s="49" t="s">
        <v>21</v>
      </c>
      <c r="G24" s="49" t="s">
        <v>32</v>
      </c>
      <c r="H24" s="49" t="s">
        <v>35</v>
      </c>
      <c r="I24" s="50" t="s">
        <v>100</v>
      </c>
      <c r="J24" s="83">
        <f>353+85.245</f>
        <v>438.245</v>
      </c>
      <c r="K24" s="83">
        <v>438.245</v>
      </c>
      <c r="L24" s="23">
        <f t="shared" si="1"/>
        <v>100</v>
      </c>
    </row>
    <row r="25" spans="1:15" ht="18" customHeight="1" x14ac:dyDescent="0.25">
      <c r="A25" s="54" t="s">
        <v>163</v>
      </c>
      <c r="B25" s="55">
        <v>911</v>
      </c>
      <c r="C25" s="49" t="s">
        <v>13</v>
      </c>
      <c r="D25" s="49" t="s">
        <v>14</v>
      </c>
      <c r="E25" s="49" t="s">
        <v>30</v>
      </c>
      <c r="F25" s="49" t="s">
        <v>21</v>
      </c>
      <c r="G25" s="49" t="s">
        <v>32</v>
      </c>
      <c r="H25" s="49" t="s">
        <v>37</v>
      </c>
      <c r="I25" s="50"/>
      <c r="J25" s="83">
        <f>J26+J28</f>
        <v>258.96365000000003</v>
      </c>
      <c r="K25" s="83">
        <f>K26+K28</f>
        <v>258.96300000000002</v>
      </c>
      <c r="L25" s="23">
        <f t="shared" si="1"/>
        <v>99.999748999521742</v>
      </c>
    </row>
    <row r="26" spans="1:15" ht="18" customHeight="1" x14ac:dyDescent="0.25">
      <c r="A26" s="54" t="s">
        <v>93</v>
      </c>
      <c r="B26" s="55">
        <v>911</v>
      </c>
      <c r="C26" s="49" t="s">
        <v>13</v>
      </c>
      <c r="D26" s="49" t="s">
        <v>14</v>
      </c>
      <c r="E26" s="49" t="s">
        <v>30</v>
      </c>
      <c r="F26" s="49" t="s">
        <v>21</v>
      </c>
      <c r="G26" s="49" t="s">
        <v>32</v>
      </c>
      <c r="H26" s="49" t="s">
        <v>37</v>
      </c>
      <c r="I26" s="50" t="s">
        <v>95</v>
      </c>
      <c r="J26" s="83">
        <f t="shared" ref="J26:K26" si="6">J27</f>
        <v>228.83565000000002</v>
      </c>
      <c r="K26" s="83">
        <f t="shared" si="6"/>
        <v>228.83500000000001</v>
      </c>
      <c r="L26" s="23">
        <f t="shared" si="1"/>
        <v>99.999715953349039</v>
      </c>
    </row>
    <row r="27" spans="1:15" ht="31.5" x14ac:dyDescent="0.25">
      <c r="A27" s="54" t="s">
        <v>94</v>
      </c>
      <c r="B27" s="55">
        <v>911</v>
      </c>
      <c r="C27" s="49" t="s">
        <v>13</v>
      </c>
      <c r="D27" s="49" t="s">
        <v>14</v>
      </c>
      <c r="E27" s="49" t="s">
        <v>30</v>
      </c>
      <c r="F27" s="49" t="s">
        <v>21</v>
      </c>
      <c r="G27" s="49" t="s">
        <v>32</v>
      </c>
      <c r="H27" s="49" t="s">
        <v>37</v>
      </c>
      <c r="I27" s="3" t="s">
        <v>96</v>
      </c>
      <c r="J27" s="83">
        <f>137+15+0.5+67.80642-0.707+5.93323+3.303</f>
        <v>228.83565000000002</v>
      </c>
      <c r="K27" s="83">
        <v>228.83500000000001</v>
      </c>
      <c r="L27" s="23">
        <f t="shared" si="1"/>
        <v>99.999715953349039</v>
      </c>
    </row>
    <row r="28" spans="1:15" s="18" customFormat="1" x14ac:dyDescent="0.25">
      <c r="A28" s="53" t="s">
        <v>101</v>
      </c>
      <c r="B28" s="55">
        <v>911</v>
      </c>
      <c r="C28" s="3" t="s">
        <v>13</v>
      </c>
      <c r="D28" s="3" t="s">
        <v>14</v>
      </c>
      <c r="E28" s="49" t="s">
        <v>30</v>
      </c>
      <c r="F28" s="49" t="s">
        <v>21</v>
      </c>
      <c r="G28" s="49" t="s">
        <v>32</v>
      </c>
      <c r="H28" s="49" t="s">
        <v>37</v>
      </c>
      <c r="I28" s="86" t="s">
        <v>102</v>
      </c>
      <c r="J28" s="23">
        <f>J30+J29</f>
        <v>30.128</v>
      </c>
      <c r="K28" s="23">
        <f>K30+K29</f>
        <v>30.128</v>
      </c>
      <c r="L28" s="23">
        <f t="shared" si="1"/>
        <v>100</v>
      </c>
      <c r="M28" s="209"/>
      <c r="N28" s="209"/>
      <c r="O28" s="209"/>
    </row>
    <row r="29" spans="1:15" s="18" customFormat="1" x14ac:dyDescent="0.25">
      <c r="A29" s="53" t="s">
        <v>200</v>
      </c>
      <c r="B29" s="55">
        <v>911</v>
      </c>
      <c r="C29" s="3" t="s">
        <v>13</v>
      </c>
      <c r="D29" s="3" t="s">
        <v>14</v>
      </c>
      <c r="E29" s="49" t="s">
        <v>30</v>
      </c>
      <c r="F29" s="49" t="s">
        <v>21</v>
      </c>
      <c r="G29" s="49" t="s">
        <v>32</v>
      </c>
      <c r="H29" s="49" t="s">
        <v>37</v>
      </c>
      <c r="I29" s="86" t="s">
        <v>201</v>
      </c>
      <c r="J29" s="23">
        <f>2+1+1</f>
        <v>4</v>
      </c>
      <c r="K29" s="23">
        <v>4</v>
      </c>
      <c r="L29" s="23">
        <f t="shared" si="1"/>
        <v>100</v>
      </c>
      <c r="M29" s="209"/>
      <c r="N29" s="209"/>
      <c r="O29" s="209"/>
    </row>
    <row r="30" spans="1:15" s="18" customFormat="1" ht="20.25" customHeight="1" x14ac:dyDescent="0.25">
      <c r="A30" s="53" t="s">
        <v>103</v>
      </c>
      <c r="B30" s="55">
        <v>911</v>
      </c>
      <c r="C30" s="3" t="s">
        <v>13</v>
      </c>
      <c r="D30" s="3" t="s">
        <v>14</v>
      </c>
      <c r="E30" s="3" t="s">
        <v>30</v>
      </c>
      <c r="F30" s="49" t="s">
        <v>21</v>
      </c>
      <c r="G30" s="49" t="s">
        <v>32</v>
      </c>
      <c r="H30" s="49" t="s">
        <v>37</v>
      </c>
      <c r="I30" s="86" t="s">
        <v>105</v>
      </c>
      <c r="J30" s="23">
        <f>30-0.569-3.303</f>
        <v>26.128</v>
      </c>
      <c r="K30" s="23">
        <v>26.128</v>
      </c>
      <c r="L30" s="23">
        <f t="shared" si="1"/>
        <v>100</v>
      </c>
      <c r="M30" s="209"/>
      <c r="N30" s="209"/>
      <c r="O30" s="209"/>
    </row>
    <row r="31" spans="1:15" s="18" customFormat="1" ht="29.25" customHeight="1" x14ac:dyDescent="0.25">
      <c r="A31" s="175" t="s">
        <v>176</v>
      </c>
      <c r="B31" s="55">
        <v>911</v>
      </c>
      <c r="C31" s="179" t="s">
        <v>13</v>
      </c>
      <c r="D31" s="179" t="s">
        <v>14</v>
      </c>
      <c r="E31" s="177" t="s">
        <v>30</v>
      </c>
      <c r="F31" s="176" t="s">
        <v>21</v>
      </c>
      <c r="G31" s="176" t="s">
        <v>32</v>
      </c>
      <c r="H31" s="176" t="s">
        <v>177</v>
      </c>
      <c r="I31" s="180"/>
      <c r="J31" s="23">
        <f>J32+J34+J36</f>
        <v>206.20499999999998</v>
      </c>
      <c r="K31" s="23">
        <f>K32+K34+K36</f>
        <v>206.20499999999998</v>
      </c>
      <c r="L31" s="23">
        <f t="shared" si="1"/>
        <v>100</v>
      </c>
      <c r="M31" s="209"/>
      <c r="N31" s="209"/>
      <c r="O31" s="209"/>
    </row>
    <row r="32" spans="1:15" s="18" customFormat="1" ht="51" customHeight="1" x14ac:dyDescent="0.25">
      <c r="A32" s="178" t="s">
        <v>97</v>
      </c>
      <c r="B32" s="55">
        <v>911</v>
      </c>
      <c r="C32" s="179" t="s">
        <v>13</v>
      </c>
      <c r="D32" s="179" t="s">
        <v>14</v>
      </c>
      <c r="E32" s="177" t="s">
        <v>30</v>
      </c>
      <c r="F32" s="176" t="s">
        <v>21</v>
      </c>
      <c r="G32" s="176" t="s">
        <v>32</v>
      </c>
      <c r="H32" s="176" t="s">
        <v>177</v>
      </c>
      <c r="I32" s="180" t="s">
        <v>99</v>
      </c>
      <c r="J32" s="23">
        <f>J33</f>
        <v>143.04499999999999</v>
      </c>
      <c r="K32" s="23">
        <f t="shared" ref="K32" si="7">K33</f>
        <v>143.04499999999999</v>
      </c>
      <c r="L32" s="23">
        <f t="shared" si="1"/>
        <v>100</v>
      </c>
      <c r="M32" s="209"/>
      <c r="N32" s="209"/>
      <c r="O32" s="209"/>
    </row>
    <row r="33" spans="1:15" s="18" customFormat="1" ht="20.25" customHeight="1" x14ac:dyDescent="0.25">
      <c r="A33" s="178" t="s">
        <v>98</v>
      </c>
      <c r="B33" s="55">
        <v>911</v>
      </c>
      <c r="C33" s="179" t="s">
        <v>13</v>
      </c>
      <c r="D33" s="179" t="s">
        <v>14</v>
      </c>
      <c r="E33" s="177" t="s">
        <v>30</v>
      </c>
      <c r="F33" s="176" t="s">
        <v>21</v>
      </c>
      <c r="G33" s="176" t="s">
        <v>32</v>
      </c>
      <c r="H33" s="176" t="s">
        <v>177</v>
      </c>
      <c r="I33" s="180" t="s">
        <v>100</v>
      </c>
      <c r="J33" s="23">
        <f>110+28.969+4.076</f>
        <v>143.04499999999999</v>
      </c>
      <c r="K33" s="23">
        <v>143.04499999999999</v>
      </c>
      <c r="L33" s="23">
        <f t="shared" si="1"/>
        <v>100</v>
      </c>
      <c r="M33" s="209"/>
      <c r="N33" s="209"/>
      <c r="O33" s="209"/>
    </row>
    <row r="34" spans="1:15" s="18" customFormat="1" ht="26.25" customHeight="1" x14ac:dyDescent="0.25">
      <c r="A34" s="54" t="s">
        <v>93</v>
      </c>
      <c r="B34" s="55">
        <v>911</v>
      </c>
      <c r="C34" s="179" t="s">
        <v>13</v>
      </c>
      <c r="D34" s="179" t="s">
        <v>14</v>
      </c>
      <c r="E34" s="177" t="s">
        <v>30</v>
      </c>
      <c r="F34" s="176" t="s">
        <v>21</v>
      </c>
      <c r="G34" s="176" t="s">
        <v>32</v>
      </c>
      <c r="H34" s="176" t="s">
        <v>177</v>
      </c>
      <c r="I34" s="180" t="s">
        <v>95</v>
      </c>
      <c r="J34" s="23">
        <f>J35</f>
        <v>57.16</v>
      </c>
      <c r="K34" s="23">
        <f t="shared" ref="K34" si="8">K35</f>
        <v>57.16</v>
      </c>
      <c r="L34" s="23">
        <f t="shared" si="1"/>
        <v>100</v>
      </c>
      <c r="M34" s="209"/>
      <c r="N34" s="209"/>
      <c r="O34" s="209"/>
    </row>
    <row r="35" spans="1:15" s="18" customFormat="1" ht="33.75" customHeight="1" x14ac:dyDescent="0.25">
      <c r="A35" s="54" t="s">
        <v>94</v>
      </c>
      <c r="B35" s="55">
        <v>911</v>
      </c>
      <c r="C35" s="179" t="s">
        <v>13</v>
      </c>
      <c r="D35" s="179" t="s">
        <v>14</v>
      </c>
      <c r="E35" s="177" t="s">
        <v>30</v>
      </c>
      <c r="F35" s="176" t="s">
        <v>21</v>
      </c>
      <c r="G35" s="176" t="s">
        <v>32</v>
      </c>
      <c r="H35" s="176" t="s">
        <v>177</v>
      </c>
      <c r="I35" s="180" t="s">
        <v>96</v>
      </c>
      <c r="J35" s="23">
        <v>57.16</v>
      </c>
      <c r="K35" s="23">
        <v>57.16</v>
      </c>
      <c r="L35" s="23">
        <f t="shared" si="1"/>
        <v>100</v>
      </c>
      <c r="M35" s="209"/>
      <c r="N35" s="209"/>
      <c r="O35" s="209"/>
    </row>
    <row r="36" spans="1:15" s="18" customFormat="1" ht="20.25" customHeight="1" x14ac:dyDescent="0.25">
      <c r="A36" s="53" t="s">
        <v>101</v>
      </c>
      <c r="B36" s="55">
        <v>911</v>
      </c>
      <c r="C36" s="179" t="s">
        <v>13</v>
      </c>
      <c r="D36" s="179" t="s">
        <v>14</v>
      </c>
      <c r="E36" s="177" t="s">
        <v>30</v>
      </c>
      <c r="F36" s="176" t="s">
        <v>21</v>
      </c>
      <c r="G36" s="176" t="s">
        <v>32</v>
      </c>
      <c r="H36" s="176" t="s">
        <v>177</v>
      </c>
      <c r="I36" s="180" t="s">
        <v>102</v>
      </c>
      <c r="J36" s="23">
        <f>J37</f>
        <v>6</v>
      </c>
      <c r="K36" s="23">
        <f t="shared" ref="K36" si="9">K37</f>
        <v>6</v>
      </c>
      <c r="L36" s="23">
        <f t="shared" si="1"/>
        <v>100</v>
      </c>
      <c r="M36" s="209"/>
      <c r="N36" s="209"/>
      <c r="O36" s="209"/>
    </row>
    <row r="37" spans="1:15" s="18" customFormat="1" ht="20.25" customHeight="1" x14ac:dyDescent="0.25">
      <c r="A37" s="53" t="s">
        <v>103</v>
      </c>
      <c r="B37" s="55">
        <v>911</v>
      </c>
      <c r="C37" s="179" t="s">
        <v>13</v>
      </c>
      <c r="D37" s="179" t="s">
        <v>14</v>
      </c>
      <c r="E37" s="177" t="s">
        <v>30</v>
      </c>
      <c r="F37" s="176" t="s">
        <v>21</v>
      </c>
      <c r="G37" s="176" t="s">
        <v>32</v>
      </c>
      <c r="H37" s="176" t="s">
        <v>177</v>
      </c>
      <c r="I37" s="180" t="s">
        <v>105</v>
      </c>
      <c r="J37" s="23">
        <v>6</v>
      </c>
      <c r="K37" s="23">
        <v>6</v>
      </c>
      <c r="L37" s="23">
        <f t="shared" si="1"/>
        <v>100</v>
      </c>
      <c r="M37" s="209"/>
      <c r="N37" s="209"/>
      <c r="O37" s="209"/>
    </row>
    <row r="38" spans="1:15" s="10" customFormat="1" ht="36.75" customHeight="1" x14ac:dyDescent="0.25">
      <c r="A38" s="62" t="s">
        <v>153</v>
      </c>
      <c r="B38" s="55">
        <v>911</v>
      </c>
      <c r="C38" s="3" t="s">
        <v>13</v>
      </c>
      <c r="D38" s="3" t="s">
        <v>14</v>
      </c>
      <c r="E38" s="50">
        <v>89</v>
      </c>
      <c r="F38" s="49"/>
      <c r="G38" s="49"/>
      <c r="H38" s="49"/>
      <c r="I38" s="87"/>
      <c r="J38" s="83">
        <f>J39</f>
        <v>0.4</v>
      </c>
      <c r="K38" s="83">
        <f t="shared" ref="K38:K41" si="10">K39</f>
        <v>0.4</v>
      </c>
      <c r="L38" s="23">
        <f t="shared" si="1"/>
        <v>100</v>
      </c>
      <c r="M38" s="206"/>
      <c r="N38" s="206"/>
      <c r="O38" s="206"/>
    </row>
    <row r="39" spans="1:15" s="10" customFormat="1" ht="47.25" x14ac:dyDescent="0.25">
      <c r="A39" s="62" t="s">
        <v>154</v>
      </c>
      <c r="B39" s="55">
        <v>911</v>
      </c>
      <c r="C39" s="3" t="s">
        <v>13</v>
      </c>
      <c r="D39" s="3" t="s">
        <v>14</v>
      </c>
      <c r="E39" s="50">
        <v>89</v>
      </c>
      <c r="F39" s="49" t="s">
        <v>20</v>
      </c>
      <c r="G39" s="49"/>
      <c r="H39" s="49"/>
      <c r="I39" s="87"/>
      <c r="J39" s="83">
        <f>J40</f>
        <v>0.4</v>
      </c>
      <c r="K39" s="83">
        <f t="shared" si="10"/>
        <v>0.4</v>
      </c>
      <c r="L39" s="23">
        <f t="shared" si="1"/>
        <v>100</v>
      </c>
      <c r="M39" s="206"/>
      <c r="N39" s="206"/>
      <c r="O39" s="206"/>
    </row>
    <row r="40" spans="1:15" s="10" customFormat="1" ht="70.5" customHeight="1" x14ac:dyDescent="0.25">
      <c r="A40" s="88" t="s">
        <v>125</v>
      </c>
      <c r="B40" s="55">
        <v>911</v>
      </c>
      <c r="C40" s="3" t="s">
        <v>13</v>
      </c>
      <c r="D40" s="3" t="s">
        <v>14</v>
      </c>
      <c r="E40" s="50">
        <v>89</v>
      </c>
      <c r="F40" s="49" t="s">
        <v>20</v>
      </c>
      <c r="G40" s="49" t="s">
        <v>32</v>
      </c>
      <c r="H40" s="49" t="s">
        <v>39</v>
      </c>
      <c r="I40" s="87"/>
      <c r="J40" s="83">
        <f>J41</f>
        <v>0.4</v>
      </c>
      <c r="K40" s="83">
        <f t="shared" si="10"/>
        <v>0.4</v>
      </c>
      <c r="L40" s="23">
        <f t="shared" si="1"/>
        <v>100</v>
      </c>
      <c r="M40" s="206"/>
      <c r="N40" s="206"/>
      <c r="O40" s="206"/>
    </row>
    <row r="41" spans="1:15" s="10" customFormat="1" ht="18" customHeight="1" x14ac:dyDescent="0.25">
      <c r="A41" s="54" t="s">
        <v>93</v>
      </c>
      <c r="B41" s="55">
        <v>911</v>
      </c>
      <c r="C41" s="3" t="s">
        <v>13</v>
      </c>
      <c r="D41" s="3" t="s">
        <v>14</v>
      </c>
      <c r="E41" s="50" t="s">
        <v>44</v>
      </c>
      <c r="F41" s="49" t="s">
        <v>20</v>
      </c>
      <c r="G41" s="49" t="s">
        <v>32</v>
      </c>
      <c r="H41" s="49" t="s">
        <v>39</v>
      </c>
      <c r="I41" s="87" t="s">
        <v>95</v>
      </c>
      <c r="J41" s="83">
        <f>J42</f>
        <v>0.4</v>
      </c>
      <c r="K41" s="83">
        <f t="shared" si="10"/>
        <v>0.4</v>
      </c>
      <c r="L41" s="23">
        <f t="shared" si="1"/>
        <v>100</v>
      </c>
      <c r="M41" s="206"/>
      <c r="N41" s="206"/>
      <c r="O41" s="206"/>
    </row>
    <row r="42" spans="1:15" s="10" customFormat="1" ht="35.25" customHeight="1" x14ac:dyDescent="0.25">
      <c r="A42" s="54" t="s">
        <v>94</v>
      </c>
      <c r="B42" s="55">
        <v>911</v>
      </c>
      <c r="C42" s="3" t="s">
        <v>13</v>
      </c>
      <c r="D42" s="3" t="s">
        <v>14</v>
      </c>
      <c r="E42" s="50" t="s">
        <v>44</v>
      </c>
      <c r="F42" s="49" t="s">
        <v>20</v>
      </c>
      <c r="G42" s="49" t="s">
        <v>32</v>
      </c>
      <c r="H42" s="49" t="s">
        <v>39</v>
      </c>
      <c r="I42" s="87" t="s">
        <v>96</v>
      </c>
      <c r="J42" s="83">
        <v>0.4</v>
      </c>
      <c r="K42" s="83">
        <v>0.4</v>
      </c>
      <c r="L42" s="23">
        <f t="shared" si="1"/>
        <v>100</v>
      </c>
      <c r="M42" s="206"/>
      <c r="N42" s="206"/>
      <c r="O42" s="206"/>
    </row>
    <row r="43" spans="1:15" x14ac:dyDescent="0.25">
      <c r="A43" s="69" t="s">
        <v>40</v>
      </c>
      <c r="B43" s="55">
        <v>911</v>
      </c>
      <c r="C43" s="72" t="s">
        <v>13</v>
      </c>
      <c r="D43" s="72" t="s">
        <v>41</v>
      </c>
      <c r="E43" s="72"/>
      <c r="F43" s="59"/>
      <c r="G43" s="59"/>
      <c r="H43" s="73"/>
      <c r="I43" s="73"/>
      <c r="J43" s="82">
        <f>J44</f>
        <v>5</v>
      </c>
      <c r="K43" s="82">
        <f t="shared" ref="K43:K47" si="11">K44</f>
        <v>0</v>
      </c>
      <c r="L43" s="61">
        <f t="shared" si="1"/>
        <v>0</v>
      </c>
    </row>
    <row r="44" spans="1:15" ht="36.75" customHeight="1" x14ac:dyDescent="0.25">
      <c r="A44" s="96" t="s">
        <v>153</v>
      </c>
      <c r="B44" s="55">
        <v>911</v>
      </c>
      <c r="C44" s="49" t="s">
        <v>13</v>
      </c>
      <c r="D44" s="49" t="s">
        <v>41</v>
      </c>
      <c r="E44" s="50">
        <v>89</v>
      </c>
      <c r="F44" s="49"/>
      <c r="G44" s="49"/>
      <c r="H44" s="74"/>
      <c r="I44" s="74"/>
      <c r="J44" s="83">
        <f>J45</f>
        <v>5</v>
      </c>
      <c r="K44" s="83">
        <f t="shared" si="11"/>
        <v>0</v>
      </c>
      <c r="L44" s="23">
        <f t="shared" si="1"/>
        <v>0</v>
      </c>
    </row>
    <row r="45" spans="1:15" ht="47.25" x14ac:dyDescent="0.25">
      <c r="A45" s="97" t="s">
        <v>154</v>
      </c>
      <c r="B45" s="55">
        <v>911</v>
      </c>
      <c r="C45" s="49" t="s">
        <v>13</v>
      </c>
      <c r="D45" s="49" t="s">
        <v>41</v>
      </c>
      <c r="E45" s="50">
        <v>89</v>
      </c>
      <c r="F45" s="49" t="s">
        <v>20</v>
      </c>
      <c r="G45" s="49"/>
      <c r="H45" s="74"/>
      <c r="I45" s="74"/>
      <c r="J45" s="83">
        <f>J46</f>
        <v>5</v>
      </c>
      <c r="K45" s="83">
        <f t="shared" si="11"/>
        <v>0</v>
      </c>
      <c r="L45" s="23">
        <f t="shared" si="1"/>
        <v>0</v>
      </c>
    </row>
    <row r="46" spans="1:15" ht="31.5" x14ac:dyDescent="0.25">
      <c r="A46" s="54" t="s">
        <v>155</v>
      </c>
      <c r="B46" s="55">
        <v>911</v>
      </c>
      <c r="C46" s="49" t="s">
        <v>13</v>
      </c>
      <c r="D46" s="49" t="s">
        <v>41</v>
      </c>
      <c r="E46" s="50">
        <v>89</v>
      </c>
      <c r="F46" s="49" t="s">
        <v>20</v>
      </c>
      <c r="G46" s="49" t="s">
        <v>32</v>
      </c>
      <c r="H46" s="49" t="s">
        <v>42</v>
      </c>
      <c r="I46" s="74"/>
      <c r="J46" s="83">
        <f>J47</f>
        <v>5</v>
      </c>
      <c r="K46" s="83">
        <f t="shared" si="11"/>
        <v>0</v>
      </c>
      <c r="L46" s="23">
        <f t="shared" si="1"/>
        <v>0</v>
      </c>
    </row>
    <row r="47" spans="1:15" x14ac:dyDescent="0.25">
      <c r="A47" s="53" t="s">
        <v>101</v>
      </c>
      <c r="B47" s="55">
        <v>911</v>
      </c>
      <c r="C47" s="49" t="s">
        <v>13</v>
      </c>
      <c r="D47" s="49" t="s">
        <v>41</v>
      </c>
      <c r="E47" s="50">
        <v>89</v>
      </c>
      <c r="F47" s="49" t="s">
        <v>20</v>
      </c>
      <c r="G47" s="49" t="s">
        <v>32</v>
      </c>
      <c r="H47" s="49" t="s">
        <v>42</v>
      </c>
      <c r="I47" s="74" t="s">
        <v>102</v>
      </c>
      <c r="J47" s="83">
        <f>J48</f>
        <v>5</v>
      </c>
      <c r="K47" s="83">
        <f t="shared" si="11"/>
        <v>0</v>
      </c>
      <c r="L47" s="23">
        <f t="shared" si="1"/>
        <v>0</v>
      </c>
    </row>
    <row r="48" spans="1:15" ht="17.25" customHeight="1" x14ac:dyDescent="0.25">
      <c r="A48" s="54" t="s">
        <v>43</v>
      </c>
      <c r="B48" s="55">
        <v>911</v>
      </c>
      <c r="C48" s="49" t="s">
        <v>13</v>
      </c>
      <c r="D48" s="49" t="s">
        <v>41</v>
      </c>
      <c r="E48" s="49" t="s">
        <v>44</v>
      </c>
      <c r="F48" s="49" t="s">
        <v>20</v>
      </c>
      <c r="G48" s="49" t="s">
        <v>32</v>
      </c>
      <c r="H48" s="49" t="s">
        <v>42</v>
      </c>
      <c r="I48" s="74" t="s">
        <v>45</v>
      </c>
      <c r="J48" s="83">
        <v>5</v>
      </c>
      <c r="K48" s="83">
        <v>0</v>
      </c>
      <c r="L48" s="23">
        <f t="shared" si="1"/>
        <v>0</v>
      </c>
    </row>
    <row r="49" spans="1:12" ht="17.25" customHeight="1" x14ac:dyDescent="0.25">
      <c r="A49" s="54" t="s">
        <v>178</v>
      </c>
      <c r="B49" s="55">
        <v>911</v>
      </c>
      <c r="C49" s="181" t="s">
        <v>13</v>
      </c>
      <c r="D49" s="72" t="s">
        <v>28</v>
      </c>
      <c r="E49" s="74"/>
      <c r="F49" s="49"/>
      <c r="G49" s="49"/>
      <c r="H49" s="49"/>
      <c r="I49" s="68"/>
      <c r="J49" s="82">
        <f>J54+J50+J58</f>
        <v>22.5</v>
      </c>
      <c r="K49" s="82">
        <f>K54+K50+K58</f>
        <v>19.2</v>
      </c>
      <c r="L49" s="61">
        <f t="shared" si="1"/>
        <v>85.333333333333329</v>
      </c>
    </row>
    <row r="50" spans="1:12" ht="48.75" customHeight="1" x14ac:dyDescent="0.25">
      <c r="A50" s="54" t="s">
        <v>191</v>
      </c>
      <c r="B50" s="55">
        <v>911</v>
      </c>
      <c r="C50" s="49" t="s">
        <v>13</v>
      </c>
      <c r="D50" s="49" t="s">
        <v>28</v>
      </c>
      <c r="E50" s="74" t="s">
        <v>41</v>
      </c>
      <c r="F50" s="49"/>
      <c r="G50" s="49"/>
      <c r="H50" s="49"/>
      <c r="I50" s="68"/>
      <c r="J50" s="83">
        <f>J51</f>
        <v>2</v>
      </c>
      <c r="K50" s="83">
        <f t="shared" ref="K50:K52" si="12">K51</f>
        <v>0</v>
      </c>
      <c r="L50" s="23">
        <f t="shared" si="1"/>
        <v>0</v>
      </c>
    </row>
    <row r="51" spans="1:12" ht="17.25" customHeight="1" x14ac:dyDescent="0.25">
      <c r="A51" s="54" t="s">
        <v>189</v>
      </c>
      <c r="B51" s="55">
        <v>911</v>
      </c>
      <c r="C51" s="49" t="s">
        <v>13</v>
      </c>
      <c r="D51" s="49" t="s">
        <v>28</v>
      </c>
      <c r="E51" s="74" t="s">
        <v>41</v>
      </c>
      <c r="F51" s="49" t="s">
        <v>158</v>
      </c>
      <c r="G51" s="49" t="s">
        <v>32</v>
      </c>
      <c r="H51" s="49" t="s">
        <v>190</v>
      </c>
      <c r="I51" s="68"/>
      <c r="J51" s="83">
        <f>J52</f>
        <v>2</v>
      </c>
      <c r="K51" s="83">
        <f t="shared" si="12"/>
        <v>0</v>
      </c>
      <c r="L51" s="23">
        <f t="shared" si="1"/>
        <v>0</v>
      </c>
    </row>
    <row r="52" spans="1:12" ht="26.25" customHeight="1" x14ac:dyDescent="0.25">
      <c r="A52" s="54" t="s">
        <v>93</v>
      </c>
      <c r="B52" s="55">
        <v>911</v>
      </c>
      <c r="C52" s="49" t="s">
        <v>13</v>
      </c>
      <c r="D52" s="49" t="s">
        <v>28</v>
      </c>
      <c r="E52" s="74" t="s">
        <v>41</v>
      </c>
      <c r="F52" s="49" t="s">
        <v>158</v>
      </c>
      <c r="G52" s="49" t="s">
        <v>32</v>
      </c>
      <c r="H52" s="49" t="s">
        <v>190</v>
      </c>
      <c r="I52" s="68" t="s">
        <v>95</v>
      </c>
      <c r="J52" s="83">
        <f>J53</f>
        <v>2</v>
      </c>
      <c r="K52" s="83">
        <f t="shared" si="12"/>
        <v>0</v>
      </c>
      <c r="L52" s="23">
        <f t="shared" si="1"/>
        <v>0</v>
      </c>
    </row>
    <row r="53" spans="1:12" ht="34.5" customHeight="1" x14ac:dyDescent="0.25">
      <c r="A53" s="54" t="s">
        <v>94</v>
      </c>
      <c r="B53" s="55">
        <v>911</v>
      </c>
      <c r="C53" s="49" t="s">
        <v>13</v>
      </c>
      <c r="D53" s="49" t="s">
        <v>28</v>
      </c>
      <c r="E53" s="74" t="s">
        <v>41</v>
      </c>
      <c r="F53" s="49" t="s">
        <v>158</v>
      </c>
      <c r="G53" s="49" t="s">
        <v>32</v>
      </c>
      <c r="H53" s="49" t="s">
        <v>190</v>
      </c>
      <c r="I53" s="68" t="s">
        <v>96</v>
      </c>
      <c r="J53" s="83">
        <v>2</v>
      </c>
      <c r="K53" s="83">
        <v>0</v>
      </c>
      <c r="L53" s="23">
        <f t="shared" si="1"/>
        <v>0</v>
      </c>
    </row>
    <row r="54" spans="1:12" ht="33.75" customHeight="1" x14ac:dyDescent="0.25">
      <c r="A54" s="54" t="s">
        <v>186</v>
      </c>
      <c r="B54" s="55">
        <v>911</v>
      </c>
      <c r="C54" s="3" t="s">
        <v>13</v>
      </c>
      <c r="D54" s="3" t="s">
        <v>28</v>
      </c>
      <c r="E54" s="3" t="s">
        <v>183</v>
      </c>
      <c r="F54" s="49"/>
      <c r="G54" s="49"/>
      <c r="H54" s="49"/>
      <c r="I54" s="68"/>
      <c r="J54" s="83">
        <f>J55</f>
        <v>0.5</v>
      </c>
      <c r="K54" s="83">
        <f t="shared" ref="K54:K56" si="13">K55</f>
        <v>0</v>
      </c>
      <c r="L54" s="23">
        <f t="shared" si="1"/>
        <v>0</v>
      </c>
    </row>
    <row r="55" spans="1:12" ht="33" customHeight="1" x14ac:dyDescent="0.25">
      <c r="A55" s="54" t="s">
        <v>184</v>
      </c>
      <c r="B55" s="55">
        <v>911</v>
      </c>
      <c r="C55" s="3" t="s">
        <v>13</v>
      </c>
      <c r="D55" s="3" t="s">
        <v>28</v>
      </c>
      <c r="E55" s="3" t="s">
        <v>183</v>
      </c>
      <c r="F55" s="49" t="s">
        <v>158</v>
      </c>
      <c r="G55" s="49" t="s">
        <v>158</v>
      </c>
      <c r="H55" s="49" t="s">
        <v>185</v>
      </c>
      <c r="I55" s="68"/>
      <c r="J55" s="83">
        <f>J56</f>
        <v>0.5</v>
      </c>
      <c r="K55" s="83">
        <f t="shared" si="13"/>
        <v>0</v>
      </c>
      <c r="L55" s="23">
        <f t="shared" si="1"/>
        <v>0</v>
      </c>
    </row>
    <row r="56" spans="1:12" ht="25.5" customHeight="1" x14ac:dyDescent="0.25">
      <c r="A56" s="54" t="s">
        <v>93</v>
      </c>
      <c r="B56" s="55">
        <v>911</v>
      </c>
      <c r="C56" s="3" t="s">
        <v>13</v>
      </c>
      <c r="D56" s="3" t="s">
        <v>28</v>
      </c>
      <c r="E56" s="3" t="s">
        <v>183</v>
      </c>
      <c r="F56" s="3" t="s">
        <v>158</v>
      </c>
      <c r="G56" s="3" t="s">
        <v>32</v>
      </c>
      <c r="H56" s="3" t="s">
        <v>185</v>
      </c>
      <c r="I56" s="3" t="s">
        <v>95</v>
      </c>
      <c r="J56" s="83">
        <f>J57</f>
        <v>0.5</v>
      </c>
      <c r="K56" s="83">
        <f t="shared" si="13"/>
        <v>0</v>
      </c>
      <c r="L56" s="23">
        <f t="shared" si="1"/>
        <v>0</v>
      </c>
    </row>
    <row r="57" spans="1:12" ht="35.25" customHeight="1" x14ac:dyDescent="0.25">
      <c r="A57" s="54" t="s">
        <v>94</v>
      </c>
      <c r="B57" s="55">
        <v>911</v>
      </c>
      <c r="C57" s="3" t="s">
        <v>13</v>
      </c>
      <c r="D57" s="3" t="s">
        <v>28</v>
      </c>
      <c r="E57" s="3" t="s">
        <v>183</v>
      </c>
      <c r="F57" s="3" t="s">
        <v>158</v>
      </c>
      <c r="G57" s="3" t="s">
        <v>32</v>
      </c>
      <c r="H57" s="3" t="s">
        <v>185</v>
      </c>
      <c r="I57" s="3" t="s">
        <v>96</v>
      </c>
      <c r="J57" s="83">
        <v>0.5</v>
      </c>
      <c r="K57" s="83">
        <v>0</v>
      </c>
      <c r="L57" s="23">
        <f t="shared" si="1"/>
        <v>0</v>
      </c>
    </row>
    <row r="58" spans="1:12" ht="35.25" customHeight="1" x14ac:dyDescent="0.25">
      <c r="A58" s="54" t="s">
        <v>202</v>
      </c>
      <c r="B58" s="55">
        <v>911</v>
      </c>
      <c r="C58" s="3" t="s">
        <v>13</v>
      </c>
      <c r="D58" s="3" t="s">
        <v>28</v>
      </c>
      <c r="E58" s="3" t="s">
        <v>203</v>
      </c>
      <c r="F58" s="3"/>
      <c r="G58" s="3"/>
      <c r="H58" s="3"/>
      <c r="I58" s="48"/>
      <c r="J58" s="83">
        <f>J59</f>
        <v>20</v>
      </c>
      <c r="K58" s="83">
        <f t="shared" ref="K58" si="14">K59</f>
        <v>19.2</v>
      </c>
      <c r="L58" s="23">
        <f t="shared" si="1"/>
        <v>96</v>
      </c>
    </row>
    <row r="59" spans="1:12" ht="22.5" customHeight="1" x14ac:dyDescent="0.25">
      <c r="A59" s="54" t="s">
        <v>189</v>
      </c>
      <c r="B59" s="55">
        <v>911</v>
      </c>
      <c r="C59" s="3" t="s">
        <v>13</v>
      </c>
      <c r="D59" s="3" t="s">
        <v>28</v>
      </c>
      <c r="E59" s="3" t="s">
        <v>203</v>
      </c>
      <c r="F59" s="3" t="s">
        <v>158</v>
      </c>
      <c r="G59" s="3" t="s">
        <v>24</v>
      </c>
      <c r="H59" s="3" t="s">
        <v>190</v>
      </c>
      <c r="I59" s="48"/>
      <c r="J59" s="83">
        <f t="shared" ref="J59:K60" si="15">J60</f>
        <v>20</v>
      </c>
      <c r="K59" s="83">
        <f t="shared" si="15"/>
        <v>19.2</v>
      </c>
      <c r="L59" s="23">
        <f t="shared" si="1"/>
        <v>96</v>
      </c>
    </row>
    <row r="60" spans="1:12" ht="35.25" customHeight="1" x14ac:dyDescent="0.25">
      <c r="A60" s="54" t="s">
        <v>93</v>
      </c>
      <c r="B60" s="55">
        <v>911</v>
      </c>
      <c r="C60" s="3" t="s">
        <v>13</v>
      </c>
      <c r="D60" s="3" t="s">
        <v>28</v>
      </c>
      <c r="E60" s="3" t="s">
        <v>203</v>
      </c>
      <c r="F60" s="3" t="s">
        <v>158</v>
      </c>
      <c r="G60" s="3" t="s">
        <v>24</v>
      </c>
      <c r="H60" s="3" t="s">
        <v>190</v>
      </c>
      <c r="I60" s="48" t="s">
        <v>95</v>
      </c>
      <c r="J60" s="83">
        <f t="shared" si="15"/>
        <v>20</v>
      </c>
      <c r="K60" s="83">
        <f t="shared" si="15"/>
        <v>19.2</v>
      </c>
      <c r="L60" s="23">
        <f t="shared" si="1"/>
        <v>96</v>
      </c>
    </row>
    <row r="61" spans="1:12" ht="35.25" customHeight="1" x14ac:dyDescent="0.25">
      <c r="A61" s="54" t="s">
        <v>94</v>
      </c>
      <c r="B61" s="55">
        <v>911</v>
      </c>
      <c r="C61" s="3" t="s">
        <v>13</v>
      </c>
      <c r="D61" s="3" t="s">
        <v>28</v>
      </c>
      <c r="E61" s="3" t="s">
        <v>203</v>
      </c>
      <c r="F61" s="3" t="s">
        <v>158</v>
      </c>
      <c r="G61" s="3" t="s">
        <v>24</v>
      </c>
      <c r="H61" s="3" t="s">
        <v>190</v>
      </c>
      <c r="I61" s="48" t="s">
        <v>96</v>
      </c>
      <c r="J61" s="83">
        <v>20</v>
      </c>
      <c r="K61" s="83">
        <v>19.2</v>
      </c>
      <c r="L61" s="23">
        <f t="shared" si="1"/>
        <v>96</v>
      </c>
    </row>
    <row r="62" spans="1:12" ht="27" customHeight="1" x14ac:dyDescent="0.25">
      <c r="A62" s="69" t="s">
        <v>46</v>
      </c>
      <c r="B62" s="55">
        <v>911</v>
      </c>
      <c r="C62" s="72" t="s">
        <v>24</v>
      </c>
      <c r="D62" s="72"/>
      <c r="E62" s="73"/>
      <c r="F62" s="72"/>
      <c r="G62" s="72"/>
      <c r="H62" s="72"/>
      <c r="I62" s="71"/>
      <c r="J62" s="82">
        <f>J63</f>
        <v>132.1</v>
      </c>
      <c r="K62" s="82">
        <f>K63</f>
        <v>132.1</v>
      </c>
      <c r="L62" s="61">
        <f t="shared" si="1"/>
        <v>100</v>
      </c>
    </row>
    <row r="63" spans="1:12" ht="30" customHeight="1" x14ac:dyDescent="0.25">
      <c r="A63" s="57" t="s">
        <v>47</v>
      </c>
      <c r="B63" s="55">
        <v>911</v>
      </c>
      <c r="C63" s="91" t="s">
        <v>24</v>
      </c>
      <c r="D63" s="91" t="s">
        <v>25</v>
      </c>
      <c r="E63" s="64"/>
      <c r="F63" s="58"/>
      <c r="G63" s="58"/>
      <c r="H63" s="58"/>
      <c r="I63" s="65"/>
      <c r="J63" s="82">
        <f>J66</f>
        <v>132.1</v>
      </c>
      <c r="K63" s="82">
        <f>K66</f>
        <v>132.1</v>
      </c>
      <c r="L63" s="61">
        <f t="shared" si="1"/>
        <v>100</v>
      </c>
    </row>
    <row r="64" spans="1:12" ht="36" customHeight="1" x14ac:dyDescent="0.25">
      <c r="A64" s="96" t="s">
        <v>153</v>
      </c>
      <c r="B64" s="55">
        <v>911</v>
      </c>
      <c r="C64" s="86" t="s">
        <v>24</v>
      </c>
      <c r="D64" s="86" t="s">
        <v>25</v>
      </c>
      <c r="E64" s="3">
        <v>89</v>
      </c>
      <c r="F64" s="3"/>
      <c r="G64" s="3"/>
      <c r="H64" s="3"/>
      <c r="I64" s="48"/>
      <c r="J64" s="83">
        <f t="shared" ref="J64:K65" si="16">J65</f>
        <v>132.1</v>
      </c>
      <c r="K64" s="83">
        <f t="shared" si="16"/>
        <v>132.1</v>
      </c>
      <c r="L64" s="23">
        <f t="shared" si="1"/>
        <v>100</v>
      </c>
    </row>
    <row r="65" spans="1:12" ht="54.75" customHeight="1" x14ac:dyDescent="0.25">
      <c r="A65" s="97" t="s">
        <v>154</v>
      </c>
      <c r="B65" s="55">
        <v>911</v>
      </c>
      <c r="C65" s="86" t="s">
        <v>24</v>
      </c>
      <c r="D65" s="86" t="s">
        <v>25</v>
      </c>
      <c r="E65" s="3">
        <v>89</v>
      </c>
      <c r="F65" s="3">
        <v>1</v>
      </c>
      <c r="G65" s="3"/>
      <c r="H65" s="3"/>
      <c r="I65" s="48"/>
      <c r="J65" s="83">
        <f t="shared" si="16"/>
        <v>132.1</v>
      </c>
      <c r="K65" s="83">
        <f t="shared" si="16"/>
        <v>132.1</v>
      </c>
      <c r="L65" s="23">
        <f t="shared" si="1"/>
        <v>100</v>
      </c>
    </row>
    <row r="66" spans="1:12" ht="47.25" customHeight="1" x14ac:dyDescent="0.25">
      <c r="A66" s="92" t="s">
        <v>197</v>
      </c>
      <c r="B66" s="55">
        <v>911</v>
      </c>
      <c r="C66" s="86" t="s">
        <v>24</v>
      </c>
      <c r="D66" s="86" t="s">
        <v>25</v>
      </c>
      <c r="E66" s="93">
        <v>89</v>
      </c>
      <c r="F66" s="3">
        <v>1</v>
      </c>
      <c r="G66" s="3" t="s">
        <v>32</v>
      </c>
      <c r="H66" s="3">
        <v>51180</v>
      </c>
      <c r="I66" s="48"/>
      <c r="J66" s="21">
        <f>J67+J69</f>
        <v>132.1</v>
      </c>
      <c r="K66" s="21">
        <f>K67+K69</f>
        <v>132.1</v>
      </c>
      <c r="L66" s="23">
        <f t="shared" si="1"/>
        <v>100</v>
      </c>
    </row>
    <row r="67" spans="1:12" ht="51" customHeight="1" x14ac:dyDescent="0.25">
      <c r="A67" s="84" t="s">
        <v>97</v>
      </c>
      <c r="B67" s="55">
        <v>911</v>
      </c>
      <c r="C67" s="86" t="s">
        <v>24</v>
      </c>
      <c r="D67" s="86" t="s">
        <v>25</v>
      </c>
      <c r="E67" s="93">
        <v>89</v>
      </c>
      <c r="F67" s="3">
        <v>1</v>
      </c>
      <c r="G67" s="3" t="s">
        <v>32</v>
      </c>
      <c r="H67" s="3" t="s">
        <v>48</v>
      </c>
      <c r="I67" s="48" t="s">
        <v>99</v>
      </c>
      <c r="J67" s="21">
        <f>J68</f>
        <v>121.2</v>
      </c>
      <c r="K67" s="21">
        <f>K68</f>
        <v>121.2</v>
      </c>
      <c r="L67" s="23">
        <f t="shared" si="1"/>
        <v>100</v>
      </c>
    </row>
    <row r="68" spans="1:12" ht="21" customHeight="1" x14ac:dyDescent="0.25">
      <c r="A68" s="84" t="s">
        <v>98</v>
      </c>
      <c r="B68" s="55">
        <v>911</v>
      </c>
      <c r="C68" s="86" t="s">
        <v>24</v>
      </c>
      <c r="D68" s="86" t="s">
        <v>25</v>
      </c>
      <c r="E68" s="93">
        <v>89</v>
      </c>
      <c r="F68" s="3">
        <v>1</v>
      </c>
      <c r="G68" s="3" t="s">
        <v>32</v>
      </c>
      <c r="H68" s="3" t="s">
        <v>48</v>
      </c>
      <c r="I68" s="48" t="s">
        <v>100</v>
      </c>
      <c r="J68" s="21">
        <f>121+0.2</f>
        <v>121.2</v>
      </c>
      <c r="K68" s="21">
        <v>121.2</v>
      </c>
      <c r="L68" s="23">
        <f t="shared" si="1"/>
        <v>100</v>
      </c>
    </row>
    <row r="69" spans="1:12" ht="18.75" customHeight="1" x14ac:dyDescent="0.25">
      <c r="A69" s="54" t="s">
        <v>93</v>
      </c>
      <c r="B69" s="55">
        <v>911</v>
      </c>
      <c r="C69" s="86" t="s">
        <v>24</v>
      </c>
      <c r="D69" s="86" t="s">
        <v>25</v>
      </c>
      <c r="E69" s="93">
        <v>89</v>
      </c>
      <c r="F69" s="3">
        <v>1</v>
      </c>
      <c r="G69" s="3" t="s">
        <v>32</v>
      </c>
      <c r="H69" s="3">
        <v>51180</v>
      </c>
      <c r="I69" s="48" t="s">
        <v>95</v>
      </c>
      <c r="J69" s="21">
        <f t="shared" ref="J69:K69" si="17">J70</f>
        <v>10.9</v>
      </c>
      <c r="K69" s="21">
        <f t="shared" si="17"/>
        <v>10.9</v>
      </c>
      <c r="L69" s="23">
        <f t="shared" si="1"/>
        <v>100</v>
      </c>
    </row>
    <row r="70" spans="1:12" ht="21" customHeight="1" x14ac:dyDescent="0.25">
      <c r="A70" s="54" t="s">
        <v>94</v>
      </c>
      <c r="B70" s="55">
        <v>911</v>
      </c>
      <c r="C70" s="86" t="s">
        <v>24</v>
      </c>
      <c r="D70" s="86" t="s">
        <v>25</v>
      </c>
      <c r="E70" s="93">
        <v>89</v>
      </c>
      <c r="F70" s="3">
        <v>1</v>
      </c>
      <c r="G70" s="3" t="s">
        <v>32</v>
      </c>
      <c r="H70" s="3">
        <v>51180</v>
      </c>
      <c r="I70" s="48" t="s">
        <v>96</v>
      </c>
      <c r="J70" s="21">
        <v>10.9</v>
      </c>
      <c r="K70" s="21">
        <v>10.9</v>
      </c>
      <c r="L70" s="23">
        <f t="shared" si="1"/>
        <v>100</v>
      </c>
    </row>
    <row r="71" spans="1:12" x14ac:dyDescent="0.25">
      <c r="A71" s="57" t="s">
        <v>49</v>
      </c>
      <c r="B71" s="55">
        <v>911</v>
      </c>
      <c r="C71" s="91" t="s">
        <v>14</v>
      </c>
      <c r="D71" s="91"/>
      <c r="E71" s="58"/>
      <c r="F71" s="58"/>
      <c r="G71" s="58"/>
      <c r="H71" s="58"/>
      <c r="I71" s="58"/>
      <c r="J71" s="89">
        <f>J72</f>
        <v>414.70254</v>
      </c>
      <c r="K71" s="89">
        <f t="shared" ref="K71" si="18">K72</f>
        <v>239.5</v>
      </c>
      <c r="L71" s="61">
        <f t="shared" si="1"/>
        <v>57.752238508112342</v>
      </c>
    </row>
    <row r="72" spans="1:12" x14ac:dyDescent="0.25">
      <c r="A72" s="57" t="s">
        <v>50</v>
      </c>
      <c r="B72" s="55">
        <v>911</v>
      </c>
      <c r="C72" s="58" t="s">
        <v>14</v>
      </c>
      <c r="D72" s="58" t="s">
        <v>26</v>
      </c>
      <c r="E72" s="94"/>
      <c r="F72" s="94"/>
      <c r="G72" s="94"/>
      <c r="H72" s="94"/>
      <c r="I72" s="58"/>
      <c r="J72" s="89">
        <f>J73+J77+J81</f>
        <v>414.70254</v>
      </c>
      <c r="K72" s="89">
        <f>K73+K77+K81</f>
        <v>239.5</v>
      </c>
      <c r="L72" s="61">
        <f t="shared" ref="L72:L115" si="19">K72/J72*100</f>
        <v>57.752238508112342</v>
      </c>
    </row>
    <row r="73" spans="1:12" ht="47.25" x14ac:dyDescent="0.25">
      <c r="A73" s="96" t="s">
        <v>182</v>
      </c>
      <c r="B73" s="55">
        <v>911</v>
      </c>
      <c r="C73" s="49" t="s">
        <v>14</v>
      </c>
      <c r="D73" s="49" t="s">
        <v>26</v>
      </c>
      <c r="E73" s="49" t="s">
        <v>28</v>
      </c>
      <c r="F73" s="49"/>
      <c r="G73" s="49"/>
      <c r="H73" s="49"/>
      <c r="I73" s="3"/>
      <c r="J73" s="21">
        <f>J74</f>
        <v>338.10253999999998</v>
      </c>
      <c r="K73" s="21">
        <f t="shared" ref="J73:K75" si="20">K74</f>
        <v>185.7</v>
      </c>
      <c r="L73" s="23">
        <f t="shared" si="19"/>
        <v>54.924165905408465</v>
      </c>
    </row>
    <row r="74" spans="1:12" ht="144.75" customHeight="1" x14ac:dyDescent="0.25">
      <c r="A74" s="115" t="s">
        <v>196</v>
      </c>
      <c r="B74" s="55">
        <v>911</v>
      </c>
      <c r="C74" s="49" t="s">
        <v>14</v>
      </c>
      <c r="D74" s="49" t="s">
        <v>26</v>
      </c>
      <c r="E74" s="49" t="s">
        <v>28</v>
      </c>
      <c r="F74" s="49" t="s">
        <v>158</v>
      </c>
      <c r="G74" s="49" t="s">
        <v>13</v>
      </c>
      <c r="H74" s="49" t="s">
        <v>51</v>
      </c>
      <c r="I74" s="3"/>
      <c r="J74" s="21">
        <f t="shared" si="20"/>
        <v>338.10253999999998</v>
      </c>
      <c r="K74" s="21">
        <f t="shared" si="20"/>
        <v>185.7</v>
      </c>
      <c r="L74" s="23">
        <f t="shared" si="19"/>
        <v>54.924165905408465</v>
      </c>
    </row>
    <row r="75" spans="1:12" ht="18.75" customHeight="1" x14ac:dyDescent="0.25">
      <c r="A75" s="54" t="s">
        <v>93</v>
      </c>
      <c r="B75" s="55">
        <v>911</v>
      </c>
      <c r="C75" s="49" t="s">
        <v>14</v>
      </c>
      <c r="D75" s="49" t="s">
        <v>26</v>
      </c>
      <c r="E75" s="49" t="s">
        <v>28</v>
      </c>
      <c r="F75" s="49" t="s">
        <v>158</v>
      </c>
      <c r="G75" s="49" t="s">
        <v>13</v>
      </c>
      <c r="H75" s="49" t="s">
        <v>51</v>
      </c>
      <c r="I75" s="3" t="s">
        <v>95</v>
      </c>
      <c r="J75" s="21">
        <f t="shared" si="20"/>
        <v>338.10253999999998</v>
      </c>
      <c r="K75" s="21">
        <f t="shared" si="20"/>
        <v>185.7</v>
      </c>
      <c r="L75" s="23">
        <f t="shared" si="19"/>
        <v>54.924165905408465</v>
      </c>
    </row>
    <row r="76" spans="1:12" ht="33.75" customHeight="1" x14ac:dyDescent="0.25">
      <c r="A76" s="54" t="s">
        <v>94</v>
      </c>
      <c r="B76" s="55">
        <v>911</v>
      </c>
      <c r="C76" s="49" t="s">
        <v>14</v>
      </c>
      <c r="D76" s="49" t="s">
        <v>26</v>
      </c>
      <c r="E76" s="49" t="s">
        <v>28</v>
      </c>
      <c r="F76" s="49" t="s">
        <v>158</v>
      </c>
      <c r="G76" s="49" t="s">
        <v>13</v>
      </c>
      <c r="H76" s="49" t="s">
        <v>51</v>
      </c>
      <c r="I76" s="3" t="s">
        <v>96</v>
      </c>
      <c r="J76" s="155">
        <f>328.7-J80+44.20254</f>
        <v>338.10253999999998</v>
      </c>
      <c r="K76" s="156">
        <v>185.7</v>
      </c>
      <c r="L76" s="23">
        <f t="shared" si="19"/>
        <v>54.924165905408465</v>
      </c>
    </row>
    <row r="77" spans="1:12" ht="33.75" customHeight="1" x14ac:dyDescent="0.25">
      <c r="A77" s="90" t="s">
        <v>188</v>
      </c>
      <c r="B77" s="55">
        <v>911</v>
      </c>
      <c r="C77" s="3" t="s">
        <v>14</v>
      </c>
      <c r="D77" s="3" t="s">
        <v>26</v>
      </c>
      <c r="E77" s="3" t="s">
        <v>187</v>
      </c>
      <c r="F77" s="3"/>
      <c r="G77" s="3"/>
      <c r="H77" s="3"/>
      <c r="I77" s="3"/>
      <c r="J77" s="155">
        <f>J78</f>
        <v>34.799999999999997</v>
      </c>
      <c r="K77" s="155">
        <f t="shared" ref="K77:K79" si="21">K78</f>
        <v>12</v>
      </c>
      <c r="L77" s="23">
        <f t="shared" si="19"/>
        <v>34.482758620689658</v>
      </c>
    </row>
    <row r="78" spans="1:12" ht="142.5" customHeight="1" x14ac:dyDescent="0.25">
      <c r="A78" s="115" t="s">
        <v>196</v>
      </c>
      <c r="B78" s="55">
        <v>911</v>
      </c>
      <c r="C78" s="49" t="s">
        <v>14</v>
      </c>
      <c r="D78" s="49" t="s">
        <v>26</v>
      </c>
      <c r="E78" s="49" t="s">
        <v>187</v>
      </c>
      <c r="F78" s="49" t="s">
        <v>158</v>
      </c>
      <c r="G78" s="49" t="s">
        <v>13</v>
      </c>
      <c r="H78" s="49" t="s">
        <v>51</v>
      </c>
      <c r="I78" s="3"/>
      <c r="J78" s="155">
        <f>J79</f>
        <v>34.799999999999997</v>
      </c>
      <c r="K78" s="155">
        <f t="shared" si="21"/>
        <v>12</v>
      </c>
      <c r="L78" s="23">
        <f t="shared" si="19"/>
        <v>34.482758620689658</v>
      </c>
    </row>
    <row r="79" spans="1:12" ht="20.25" customHeight="1" x14ac:dyDescent="0.25">
      <c r="A79" s="54" t="s">
        <v>93</v>
      </c>
      <c r="B79" s="55">
        <v>911</v>
      </c>
      <c r="C79" s="49" t="s">
        <v>14</v>
      </c>
      <c r="D79" s="49" t="s">
        <v>26</v>
      </c>
      <c r="E79" s="49" t="s">
        <v>187</v>
      </c>
      <c r="F79" s="49" t="s">
        <v>158</v>
      </c>
      <c r="G79" s="49" t="s">
        <v>13</v>
      </c>
      <c r="H79" s="49" t="s">
        <v>51</v>
      </c>
      <c r="I79" s="3" t="s">
        <v>95</v>
      </c>
      <c r="J79" s="155">
        <f>J80</f>
        <v>34.799999999999997</v>
      </c>
      <c r="K79" s="155">
        <f t="shared" si="21"/>
        <v>12</v>
      </c>
      <c r="L79" s="23">
        <f t="shared" si="19"/>
        <v>34.482758620689658</v>
      </c>
    </row>
    <row r="80" spans="1:12" ht="33.75" customHeight="1" x14ac:dyDescent="0.25">
      <c r="A80" s="54" t="s">
        <v>94</v>
      </c>
      <c r="B80" s="55">
        <v>911</v>
      </c>
      <c r="C80" s="49" t="s">
        <v>14</v>
      </c>
      <c r="D80" s="49" t="s">
        <v>26</v>
      </c>
      <c r="E80" s="49" t="s">
        <v>187</v>
      </c>
      <c r="F80" s="49" t="s">
        <v>158</v>
      </c>
      <c r="G80" s="49" t="s">
        <v>13</v>
      </c>
      <c r="H80" s="49" t="s">
        <v>51</v>
      </c>
      <c r="I80" s="3" t="s">
        <v>96</v>
      </c>
      <c r="J80" s="156">
        <v>34.799999999999997</v>
      </c>
      <c r="K80" s="170">
        <v>12</v>
      </c>
      <c r="L80" s="23">
        <f t="shared" si="19"/>
        <v>34.482758620689658</v>
      </c>
    </row>
    <row r="81" spans="1:12" ht="33.75" customHeight="1" x14ac:dyDescent="0.25">
      <c r="A81" s="96" t="s">
        <v>153</v>
      </c>
      <c r="B81" s="55">
        <v>911</v>
      </c>
      <c r="C81" s="49" t="s">
        <v>14</v>
      </c>
      <c r="D81" s="49" t="s">
        <v>26</v>
      </c>
      <c r="E81" s="49" t="s">
        <v>44</v>
      </c>
      <c r="F81" s="49"/>
      <c r="G81" s="49"/>
      <c r="H81" s="49"/>
      <c r="I81" s="3"/>
      <c r="J81" s="156">
        <f>J82</f>
        <v>41.8</v>
      </c>
      <c r="K81" s="156">
        <f t="shared" ref="K81:K84" si="22">K82</f>
        <v>41.8</v>
      </c>
      <c r="L81" s="23">
        <f t="shared" si="19"/>
        <v>100</v>
      </c>
    </row>
    <row r="82" spans="1:12" ht="48" customHeight="1" x14ac:dyDescent="0.25">
      <c r="A82" s="97" t="s">
        <v>154</v>
      </c>
      <c r="B82" s="55">
        <v>911</v>
      </c>
      <c r="C82" s="49" t="s">
        <v>14</v>
      </c>
      <c r="D82" s="49" t="s">
        <v>26</v>
      </c>
      <c r="E82" s="49" t="s">
        <v>44</v>
      </c>
      <c r="F82" s="49" t="s">
        <v>20</v>
      </c>
      <c r="G82" s="49"/>
      <c r="H82" s="49"/>
      <c r="I82" s="3"/>
      <c r="J82" s="156">
        <f>J83</f>
        <v>41.8</v>
      </c>
      <c r="K82" s="156">
        <f t="shared" si="22"/>
        <v>41.8</v>
      </c>
      <c r="L82" s="23">
        <f t="shared" si="19"/>
        <v>100</v>
      </c>
    </row>
    <row r="83" spans="1:12" ht="33.75" customHeight="1" x14ac:dyDescent="0.25">
      <c r="A83" s="97" t="s">
        <v>198</v>
      </c>
      <c r="B83" s="55">
        <v>911</v>
      </c>
      <c r="C83" s="49" t="s">
        <v>14</v>
      </c>
      <c r="D83" s="49" t="s">
        <v>26</v>
      </c>
      <c r="E83" s="49" t="s">
        <v>44</v>
      </c>
      <c r="F83" s="49" t="s">
        <v>20</v>
      </c>
      <c r="G83" s="49" t="s">
        <v>32</v>
      </c>
      <c r="H83" s="49" t="s">
        <v>199</v>
      </c>
      <c r="I83" s="3"/>
      <c r="J83" s="156">
        <f>J84</f>
        <v>41.8</v>
      </c>
      <c r="K83" s="156">
        <f t="shared" si="22"/>
        <v>41.8</v>
      </c>
      <c r="L83" s="23">
        <f t="shared" si="19"/>
        <v>100</v>
      </c>
    </row>
    <row r="84" spans="1:12" ht="24.75" customHeight="1" x14ac:dyDescent="0.25">
      <c r="A84" s="54" t="s">
        <v>93</v>
      </c>
      <c r="B84" s="55">
        <v>911</v>
      </c>
      <c r="C84" s="49" t="s">
        <v>14</v>
      </c>
      <c r="D84" s="49" t="s">
        <v>26</v>
      </c>
      <c r="E84" s="49" t="s">
        <v>44</v>
      </c>
      <c r="F84" s="49" t="s">
        <v>20</v>
      </c>
      <c r="G84" s="49" t="s">
        <v>32</v>
      </c>
      <c r="H84" s="49" t="s">
        <v>199</v>
      </c>
      <c r="I84" s="3" t="s">
        <v>95</v>
      </c>
      <c r="J84" s="156">
        <f>J85</f>
        <v>41.8</v>
      </c>
      <c r="K84" s="156">
        <f t="shared" si="22"/>
        <v>41.8</v>
      </c>
      <c r="L84" s="23">
        <f t="shared" si="19"/>
        <v>100</v>
      </c>
    </row>
    <row r="85" spans="1:12" ht="33.75" customHeight="1" x14ac:dyDescent="0.25">
      <c r="A85" s="54" t="s">
        <v>94</v>
      </c>
      <c r="B85" s="55">
        <v>911</v>
      </c>
      <c r="C85" s="49" t="s">
        <v>14</v>
      </c>
      <c r="D85" s="49" t="s">
        <v>26</v>
      </c>
      <c r="E85" s="49" t="s">
        <v>44</v>
      </c>
      <c r="F85" s="49" t="s">
        <v>20</v>
      </c>
      <c r="G85" s="49" t="s">
        <v>32</v>
      </c>
      <c r="H85" s="49" t="s">
        <v>199</v>
      </c>
      <c r="I85" s="3" t="s">
        <v>96</v>
      </c>
      <c r="J85" s="156">
        <v>41.8</v>
      </c>
      <c r="K85" s="170">
        <v>41.8</v>
      </c>
      <c r="L85" s="23">
        <f t="shared" si="19"/>
        <v>100</v>
      </c>
    </row>
    <row r="86" spans="1:12" x14ac:dyDescent="0.25">
      <c r="A86" s="57" t="s">
        <v>17</v>
      </c>
      <c r="B86" s="55">
        <v>911</v>
      </c>
      <c r="C86" s="58" t="s">
        <v>16</v>
      </c>
      <c r="D86" s="58"/>
      <c r="E86" s="58"/>
      <c r="F86" s="58"/>
      <c r="G86" s="58"/>
      <c r="H86" s="22"/>
      <c r="I86" s="22"/>
      <c r="J86" s="61">
        <f>J87+J93</f>
        <v>358.44677000000001</v>
      </c>
      <c r="K86" s="61">
        <f>K87+K93</f>
        <v>344.38</v>
      </c>
      <c r="L86" s="61">
        <f t="shared" si="19"/>
        <v>96.075632094550599</v>
      </c>
    </row>
    <row r="87" spans="1:12" x14ac:dyDescent="0.25">
      <c r="A87" s="57" t="s">
        <v>52</v>
      </c>
      <c r="B87" s="55">
        <v>911</v>
      </c>
      <c r="C87" s="58" t="s">
        <v>16</v>
      </c>
      <c r="D87" s="58" t="s">
        <v>24</v>
      </c>
      <c r="E87" s="58"/>
      <c r="F87" s="58"/>
      <c r="G87" s="58"/>
      <c r="H87" s="60"/>
      <c r="I87" s="60"/>
      <c r="J87" s="61">
        <f>J88</f>
        <v>230</v>
      </c>
      <c r="K87" s="61">
        <f t="shared" ref="K87" si="23">K88</f>
        <v>230</v>
      </c>
      <c r="L87" s="61">
        <f t="shared" si="19"/>
        <v>100</v>
      </c>
    </row>
    <row r="88" spans="1:12" ht="36.75" customHeight="1" x14ac:dyDescent="0.25">
      <c r="A88" s="96" t="s">
        <v>153</v>
      </c>
      <c r="B88" s="55">
        <v>911</v>
      </c>
      <c r="C88" s="3" t="s">
        <v>16</v>
      </c>
      <c r="D88" s="3" t="s">
        <v>24</v>
      </c>
      <c r="E88" s="3" t="s">
        <v>44</v>
      </c>
      <c r="F88" s="3"/>
      <c r="G88" s="3"/>
      <c r="H88" s="22"/>
      <c r="I88" s="22"/>
      <c r="J88" s="23">
        <f>J89</f>
        <v>230</v>
      </c>
      <c r="K88" s="23">
        <f t="shared" ref="K88:K91" si="24">K89</f>
        <v>230</v>
      </c>
      <c r="L88" s="23">
        <f t="shared" si="19"/>
        <v>100</v>
      </c>
    </row>
    <row r="89" spans="1:12" ht="47.25" x14ac:dyDescent="0.25">
      <c r="A89" s="97" t="s">
        <v>154</v>
      </c>
      <c r="B89" s="55">
        <v>911</v>
      </c>
      <c r="C89" s="3" t="s">
        <v>16</v>
      </c>
      <c r="D89" s="3" t="s">
        <v>24</v>
      </c>
      <c r="E89" s="3" t="s">
        <v>44</v>
      </c>
      <c r="F89" s="3" t="s">
        <v>20</v>
      </c>
      <c r="G89" s="3"/>
      <c r="H89" s="22"/>
      <c r="I89" s="22"/>
      <c r="J89" s="23">
        <f>J90</f>
        <v>230</v>
      </c>
      <c r="K89" s="23">
        <f t="shared" si="24"/>
        <v>230</v>
      </c>
      <c r="L89" s="23">
        <f t="shared" si="19"/>
        <v>100</v>
      </c>
    </row>
    <row r="90" spans="1:12" ht="63" x14ac:dyDescent="0.25">
      <c r="A90" s="90" t="s">
        <v>180</v>
      </c>
      <c r="B90" s="55">
        <v>911</v>
      </c>
      <c r="C90" s="3" t="s">
        <v>16</v>
      </c>
      <c r="D90" s="3" t="s">
        <v>24</v>
      </c>
      <c r="E90" s="3">
        <v>89</v>
      </c>
      <c r="F90" s="3">
        <v>1</v>
      </c>
      <c r="G90" s="3" t="s">
        <v>32</v>
      </c>
      <c r="H90" s="3" t="s">
        <v>181</v>
      </c>
      <c r="I90" s="48"/>
      <c r="J90" s="23">
        <f>J91</f>
        <v>230</v>
      </c>
      <c r="K90" s="23">
        <f t="shared" si="24"/>
        <v>230</v>
      </c>
      <c r="L90" s="23">
        <f t="shared" si="19"/>
        <v>100</v>
      </c>
    </row>
    <row r="91" spans="1:12" ht="22.5" customHeight="1" x14ac:dyDescent="0.25">
      <c r="A91" s="54" t="s">
        <v>93</v>
      </c>
      <c r="B91" s="55">
        <v>911</v>
      </c>
      <c r="C91" s="3" t="s">
        <v>16</v>
      </c>
      <c r="D91" s="3" t="s">
        <v>24</v>
      </c>
      <c r="E91" s="3">
        <v>89</v>
      </c>
      <c r="F91" s="3">
        <v>1</v>
      </c>
      <c r="G91" s="3" t="s">
        <v>32</v>
      </c>
      <c r="H91" s="3" t="s">
        <v>181</v>
      </c>
      <c r="I91" s="48" t="s">
        <v>95</v>
      </c>
      <c r="J91" s="23">
        <f>J92</f>
        <v>230</v>
      </c>
      <c r="K91" s="23">
        <f t="shared" si="24"/>
        <v>230</v>
      </c>
      <c r="L91" s="23">
        <f t="shared" si="19"/>
        <v>100</v>
      </c>
    </row>
    <row r="92" spans="1:12" ht="31.5" x14ac:dyDescent="0.25">
      <c r="A92" s="54" t="s">
        <v>94</v>
      </c>
      <c r="B92" s="55">
        <v>911</v>
      </c>
      <c r="C92" s="3" t="s">
        <v>16</v>
      </c>
      <c r="D92" s="3" t="s">
        <v>24</v>
      </c>
      <c r="E92" s="3">
        <v>89</v>
      </c>
      <c r="F92" s="3">
        <v>1</v>
      </c>
      <c r="G92" s="3" t="s">
        <v>32</v>
      </c>
      <c r="H92" s="3" t="s">
        <v>181</v>
      </c>
      <c r="I92" s="48" t="s">
        <v>96</v>
      </c>
      <c r="J92" s="23">
        <f>30+150+50</f>
        <v>230</v>
      </c>
      <c r="K92" s="23">
        <v>230</v>
      </c>
      <c r="L92" s="23">
        <f t="shared" si="19"/>
        <v>100</v>
      </c>
    </row>
    <row r="93" spans="1:12" x14ac:dyDescent="0.25">
      <c r="A93" s="57" t="s">
        <v>53</v>
      </c>
      <c r="B93" s="55">
        <v>911</v>
      </c>
      <c r="C93" s="58" t="s">
        <v>16</v>
      </c>
      <c r="D93" s="58" t="s">
        <v>25</v>
      </c>
      <c r="E93" s="58"/>
      <c r="F93" s="58"/>
      <c r="G93" s="59"/>
      <c r="H93" s="60"/>
      <c r="I93" s="60"/>
      <c r="J93" s="61">
        <f>J94</f>
        <v>128.44676999999999</v>
      </c>
      <c r="K93" s="61">
        <f>K94</f>
        <v>114.38</v>
      </c>
      <c r="L93" s="61">
        <f t="shared" si="19"/>
        <v>89.048560738428847</v>
      </c>
    </row>
    <row r="94" spans="1:12" ht="37.5" customHeight="1" x14ac:dyDescent="0.25">
      <c r="A94" s="96" t="s">
        <v>153</v>
      </c>
      <c r="B94" s="55">
        <v>911</v>
      </c>
      <c r="C94" s="3" t="s">
        <v>16</v>
      </c>
      <c r="D94" s="3" t="s">
        <v>25</v>
      </c>
      <c r="E94" s="3" t="s">
        <v>44</v>
      </c>
      <c r="F94" s="3"/>
      <c r="G94" s="59"/>
      <c r="H94" s="22"/>
      <c r="I94" s="22"/>
      <c r="J94" s="23">
        <f>J95</f>
        <v>128.44676999999999</v>
      </c>
      <c r="K94" s="23">
        <f t="shared" ref="K94" si="25">K95</f>
        <v>114.38</v>
      </c>
      <c r="L94" s="23">
        <f t="shared" si="19"/>
        <v>89.048560738428847</v>
      </c>
    </row>
    <row r="95" spans="1:12" ht="47.25" x14ac:dyDescent="0.25">
      <c r="A95" s="97" t="s">
        <v>154</v>
      </c>
      <c r="B95" s="55">
        <v>911</v>
      </c>
      <c r="C95" s="3" t="s">
        <v>16</v>
      </c>
      <c r="D95" s="3" t="s">
        <v>25</v>
      </c>
      <c r="E95" s="3" t="s">
        <v>44</v>
      </c>
      <c r="F95" s="56">
        <v>1</v>
      </c>
      <c r="G95" s="59"/>
      <c r="H95" s="22"/>
      <c r="I95" s="22"/>
      <c r="J95" s="23">
        <f>J96+J99</f>
        <v>128.44676999999999</v>
      </c>
      <c r="K95" s="23">
        <f t="shared" ref="K95" si="26">K96+K99</f>
        <v>114.38</v>
      </c>
      <c r="L95" s="23">
        <f t="shared" si="19"/>
        <v>89.048560738428847</v>
      </c>
    </row>
    <row r="96" spans="1:12" x14ac:dyDescent="0.25">
      <c r="A96" s="54" t="s">
        <v>54</v>
      </c>
      <c r="B96" s="55">
        <v>911</v>
      </c>
      <c r="C96" s="3" t="s">
        <v>16</v>
      </c>
      <c r="D96" s="3" t="s">
        <v>25</v>
      </c>
      <c r="E96" s="3" t="s">
        <v>44</v>
      </c>
      <c r="F96" s="56">
        <v>1</v>
      </c>
      <c r="G96" s="49" t="s">
        <v>32</v>
      </c>
      <c r="H96" s="56">
        <v>43010</v>
      </c>
      <c r="I96" s="22"/>
      <c r="J96" s="23">
        <f>J97</f>
        <v>54.066769999999998</v>
      </c>
      <c r="K96" s="23">
        <f t="shared" ref="K96" si="27">K97</f>
        <v>40</v>
      </c>
      <c r="L96" s="23">
        <f t="shared" si="19"/>
        <v>73.982595964212408</v>
      </c>
    </row>
    <row r="97" spans="1:12" ht="17.25" customHeight="1" x14ac:dyDescent="0.25">
      <c r="A97" s="54" t="s">
        <v>93</v>
      </c>
      <c r="B97" s="55">
        <v>911</v>
      </c>
      <c r="C97" s="3" t="s">
        <v>16</v>
      </c>
      <c r="D97" s="3" t="s">
        <v>25</v>
      </c>
      <c r="E97" s="3" t="s">
        <v>44</v>
      </c>
      <c r="F97" s="56">
        <v>1</v>
      </c>
      <c r="G97" s="49" t="s">
        <v>32</v>
      </c>
      <c r="H97" s="56">
        <v>43010</v>
      </c>
      <c r="I97" s="56">
        <v>200</v>
      </c>
      <c r="J97" s="23">
        <f>J98</f>
        <v>54.066769999999998</v>
      </c>
      <c r="K97" s="23">
        <f>K98</f>
        <v>40</v>
      </c>
      <c r="L97" s="23">
        <f t="shared" si="19"/>
        <v>73.982595964212408</v>
      </c>
    </row>
    <row r="98" spans="1:12" ht="31.5" x14ac:dyDescent="0.25">
      <c r="A98" s="54" t="s">
        <v>94</v>
      </c>
      <c r="B98" s="55">
        <v>911</v>
      </c>
      <c r="C98" s="3" t="s">
        <v>16</v>
      </c>
      <c r="D98" s="3" t="s">
        <v>25</v>
      </c>
      <c r="E98" s="3" t="s">
        <v>44</v>
      </c>
      <c r="F98" s="56">
        <v>1</v>
      </c>
      <c r="G98" s="49" t="s">
        <v>32</v>
      </c>
      <c r="H98" s="56">
        <v>43010</v>
      </c>
      <c r="I98" s="56">
        <v>240</v>
      </c>
      <c r="J98" s="23">
        <f>60-5.93323</f>
        <v>54.066769999999998</v>
      </c>
      <c r="K98" s="23">
        <v>40</v>
      </c>
      <c r="L98" s="23">
        <f t="shared" si="19"/>
        <v>73.982595964212408</v>
      </c>
    </row>
    <row r="99" spans="1:12" ht="19.5" customHeight="1" x14ac:dyDescent="0.25">
      <c r="A99" s="54" t="s">
        <v>128</v>
      </c>
      <c r="B99" s="55">
        <v>911</v>
      </c>
      <c r="C99" s="3" t="s">
        <v>16</v>
      </c>
      <c r="D99" s="3" t="s">
        <v>25</v>
      </c>
      <c r="E99" s="3" t="s">
        <v>44</v>
      </c>
      <c r="F99" s="56">
        <v>1</v>
      </c>
      <c r="G99" s="49" t="s">
        <v>32</v>
      </c>
      <c r="H99" s="56">
        <v>43040</v>
      </c>
      <c r="I99" s="22"/>
      <c r="J99" s="23">
        <f>J100</f>
        <v>74.38</v>
      </c>
      <c r="K99" s="23">
        <f t="shared" ref="K99:K100" si="28">K100</f>
        <v>74.38</v>
      </c>
      <c r="L99" s="23">
        <f t="shared" si="19"/>
        <v>100</v>
      </c>
    </row>
    <row r="100" spans="1:12" ht="16.5" customHeight="1" x14ac:dyDescent="0.25">
      <c r="A100" s="54" t="s">
        <v>93</v>
      </c>
      <c r="B100" s="55">
        <v>911</v>
      </c>
      <c r="C100" s="3" t="s">
        <v>16</v>
      </c>
      <c r="D100" s="3" t="s">
        <v>25</v>
      </c>
      <c r="E100" s="3" t="s">
        <v>44</v>
      </c>
      <c r="F100" s="56">
        <v>1</v>
      </c>
      <c r="G100" s="49" t="s">
        <v>32</v>
      </c>
      <c r="H100" s="56">
        <v>43040</v>
      </c>
      <c r="I100" s="56">
        <v>200</v>
      </c>
      <c r="J100" s="23">
        <f>J101</f>
        <v>74.38</v>
      </c>
      <c r="K100" s="23">
        <f t="shared" si="28"/>
        <v>74.38</v>
      </c>
      <c r="L100" s="23">
        <f t="shared" si="19"/>
        <v>100</v>
      </c>
    </row>
    <row r="101" spans="1:12" ht="31.5" customHeight="1" x14ac:dyDescent="0.25">
      <c r="A101" s="54" t="s">
        <v>94</v>
      </c>
      <c r="B101" s="55">
        <v>911</v>
      </c>
      <c r="C101" s="3" t="s">
        <v>16</v>
      </c>
      <c r="D101" s="3" t="s">
        <v>25</v>
      </c>
      <c r="E101" s="3" t="s">
        <v>44</v>
      </c>
      <c r="F101" s="56">
        <v>1</v>
      </c>
      <c r="G101" s="49" t="s">
        <v>32</v>
      </c>
      <c r="H101" s="56">
        <v>43040</v>
      </c>
      <c r="I101" s="56">
        <v>240</v>
      </c>
      <c r="J101" s="23">
        <f>141.2-2-15-91.41358-24.1+65.69358</f>
        <v>74.38</v>
      </c>
      <c r="K101" s="23">
        <v>74.38</v>
      </c>
      <c r="L101" s="23">
        <f t="shared" si="19"/>
        <v>100</v>
      </c>
    </row>
    <row r="102" spans="1:12" x14ac:dyDescent="0.25">
      <c r="A102" s="57" t="s">
        <v>55</v>
      </c>
      <c r="B102" s="55">
        <v>911</v>
      </c>
      <c r="C102" s="58" t="s">
        <v>27</v>
      </c>
      <c r="D102" s="58"/>
      <c r="E102" s="64"/>
      <c r="F102" s="58"/>
      <c r="G102" s="58"/>
      <c r="H102" s="58"/>
      <c r="I102" s="65"/>
      <c r="J102" s="82">
        <f t="shared" ref="J102:K107" si="29">J103</f>
        <v>90.668580000000006</v>
      </c>
      <c r="K102" s="82">
        <f t="shared" si="29"/>
        <v>90.668000000000006</v>
      </c>
      <c r="L102" s="61">
        <f t="shared" si="19"/>
        <v>99.999360307617039</v>
      </c>
    </row>
    <row r="103" spans="1:12" x14ac:dyDescent="0.25">
      <c r="A103" s="66" t="s">
        <v>23</v>
      </c>
      <c r="B103" s="55">
        <v>911</v>
      </c>
      <c r="C103" s="58" t="s">
        <v>27</v>
      </c>
      <c r="D103" s="58" t="s">
        <v>13</v>
      </c>
      <c r="E103" s="65"/>
      <c r="F103" s="58"/>
      <c r="G103" s="58"/>
      <c r="H103" s="58"/>
      <c r="I103" s="65"/>
      <c r="J103" s="82">
        <f t="shared" si="29"/>
        <v>90.668580000000006</v>
      </c>
      <c r="K103" s="82">
        <f t="shared" si="29"/>
        <v>90.668000000000006</v>
      </c>
      <c r="L103" s="61">
        <f t="shared" si="19"/>
        <v>99.999360307617039</v>
      </c>
    </row>
    <row r="104" spans="1:12" ht="36.75" customHeight="1" x14ac:dyDescent="0.25">
      <c r="A104" s="96" t="s">
        <v>153</v>
      </c>
      <c r="B104" s="55">
        <v>911</v>
      </c>
      <c r="C104" s="3" t="s">
        <v>27</v>
      </c>
      <c r="D104" s="3" t="s">
        <v>13</v>
      </c>
      <c r="E104" s="3">
        <v>89</v>
      </c>
      <c r="F104" s="3"/>
      <c r="G104" s="3"/>
      <c r="H104" s="3"/>
      <c r="I104" s="48"/>
      <c r="J104" s="83">
        <f t="shared" si="29"/>
        <v>90.668580000000006</v>
      </c>
      <c r="K104" s="83">
        <f t="shared" si="29"/>
        <v>90.668000000000006</v>
      </c>
      <c r="L104" s="23">
        <f t="shared" si="19"/>
        <v>99.999360307617039</v>
      </c>
    </row>
    <row r="105" spans="1:12" ht="47.25" x14ac:dyDescent="0.25">
      <c r="A105" s="97" t="s">
        <v>154</v>
      </c>
      <c r="B105" s="55">
        <v>911</v>
      </c>
      <c r="C105" s="3" t="s">
        <v>27</v>
      </c>
      <c r="D105" s="3" t="s">
        <v>13</v>
      </c>
      <c r="E105" s="3">
        <v>89</v>
      </c>
      <c r="F105" s="3">
        <v>1</v>
      </c>
      <c r="G105" s="3"/>
      <c r="H105" s="3"/>
      <c r="I105" s="48"/>
      <c r="J105" s="83">
        <f t="shared" si="29"/>
        <v>90.668580000000006</v>
      </c>
      <c r="K105" s="83">
        <f t="shared" si="29"/>
        <v>90.668000000000006</v>
      </c>
      <c r="L105" s="23">
        <f t="shared" si="19"/>
        <v>99.999360307617039</v>
      </c>
    </row>
    <row r="106" spans="1:12" x14ac:dyDescent="0.25">
      <c r="A106" s="62" t="s">
        <v>88</v>
      </c>
      <c r="B106" s="55">
        <v>911</v>
      </c>
      <c r="C106" s="67" t="s">
        <v>27</v>
      </c>
      <c r="D106" s="67" t="s">
        <v>13</v>
      </c>
      <c r="E106" s="68">
        <v>89</v>
      </c>
      <c r="F106" s="49">
        <v>1</v>
      </c>
      <c r="G106" s="49" t="s">
        <v>32</v>
      </c>
      <c r="H106" s="49" t="s">
        <v>57</v>
      </c>
      <c r="I106" s="68"/>
      <c r="J106" s="83">
        <f t="shared" si="29"/>
        <v>90.668580000000006</v>
      </c>
      <c r="K106" s="83">
        <f t="shared" si="29"/>
        <v>90.668000000000006</v>
      </c>
      <c r="L106" s="23">
        <f t="shared" si="19"/>
        <v>99.999360307617039</v>
      </c>
    </row>
    <row r="107" spans="1:12" x14ac:dyDescent="0.25">
      <c r="A107" s="62" t="s">
        <v>89</v>
      </c>
      <c r="B107" s="55">
        <v>911</v>
      </c>
      <c r="C107" s="67" t="s">
        <v>27</v>
      </c>
      <c r="D107" s="67" t="s">
        <v>13</v>
      </c>
      <c r="E107" s="68">
        <v>89</v>
      </c>
      <c r="F107" s="49">
        <v>1</v>
      </c>
      <c r="G107" s="49" t="s">
        <v>32</v>
      </c>
      <c r="H107" s="49" t="s">
        <v>57</v>
      </c>
      <c r="I107" s="68" t="s">
        <v>91</v>
      </c>
      <c r="J107" s="83">
        <f t="shared" si="29"/>
        <v>90.668580000000006</v>
      </c>
      <c r="K107" s="83">
        <f t="shared" si="29"/>
        <v>90.668000000000006</v>
      </c>
      <c r="L107" s="23">
        <f t="shared" si="19"/>
        <v>99.999360307617039</v>
      </c>
    </row>
    <row r="108" spans="1:12" x14ac:dyDescent="0.25">
      <c r="A108" s="62" t="s">
        <v>90</v>
      </c>
      <c r="B108" s="55">
        <v>911</v>
      </c>
      <c r="C108" s="67" t="s">
        <v>27</v>
      </c>
      <c r="D108" s="67" t="s">
        <v>13</v>
      </c>
      <c r="E108" s="68">
        <v>89</v>
      </c>
      <c r="F108" s="49">
        <v>1</v>
      </c>
      <c r="G108" s="49" t="s">
        <v>32</v>
      </c>
      <c r="H108" s="49" t="s">
        <v>57</v>
      </c>
      <c r="I108" s="68" t="s">
        <v>92</v>
      </c>
      <c r="J108" s="83">
        <f>86+4.66858</f>
        <v>90.668580000000006</v>
      </c>
      <c r="K108" s="83">
        <v>90.668000000000006</v>
      </c>
      <c r="L108" s="23">
        <f t="shared" si="19"/>
        <v>99.999360307617039</v>
      </c>
    </row>
    <row r="109" spans="1:12" x14ac:dyDescent="0.25">
      <c r="A109" s="69" t="s">
        <v>15</v>
      </c>
      <c r="B109" s="55">
        <v>911</v>
      </c>
      <c r="C109" s="70" t="s">
        <v>28</v>
      </c>
      <c r="D109" s="70"/>
      <c r="E109" s="71"/>
      <c r="F109" s="72"/>
      <c r="G109" s="72"/>
      <c r="H109" s="72"/>
      <c r="I109" s="71"/>
      <c r="J109" s="82">
        <f t="shared" ref="J109:K114" si="30">J110</f>
        <v>1.5</v>
      </c>
      <c r="K109" s="82">
        <f t="shared" si="30"/>
        <v>1.4610000000000001</v>
      </c>
      <c r="L109" s="61">
        <f t="shared" si="19"/>
        <v>97.4</v>
      </c>
    </row>
    <row r="110" spans="1:12" x14ac:dyDescent="0.25">
      <c r="A110" s="69" t="s">
        <v>58</v>
      </c>
      <c r="B110" s="55">
        <v>911</v>
      </c>
      <c r="C110" s="72">
        <v>13</v>
      </c>
      <c r="D110" s="72" t="s">
        <v>13</v>
      </c>
      <c r="E110" s="73"/>
      <c r="F110" s="72"/>
      <c r="G110" s="72"/>
      <c r="H110" s="72"/>
      <c r="I110" s="71"/>
      <c r="J110" s="82">
        <f t="shared" si="30"/>
        <v>1.5</v>
      </c>
      <c r="K110" s="82">
        <f t="shared" si="30"/>
        <v>1.4610000000000001</v>
      </c>
      <c r="L110" s="61">
        <f t="shared" si="19"/>
        <v>97.4</v>
      </c>
    </row>
    <row r="111" spans="1:12" ht="34.5" customHeight="1" x14ac:dyDescent="0.25">
      <c r="A111" s="96" t="s">
        <v>153</v>
      </c>
      <c r="B111" s="55">
        <v>911</v>
      </c>
      <c r="C111" s="49" t="s">
        <v>28</v>
      </c>
      <c r="D111" s="49" t="s">
        <v>13</v>
      </c>
      <c r="E111" s="3">
        <v>89</v>
      </c>
      <c r="F111" s="3"/>
      <c r="G111" s="49"/>
      <c r="H111" s="49"/>
      <c r="I111" s="68"/>
      <c r="J111" s="83">
        <f t="shared" si="30"/>
        <v>1.5</v>
      </c>
      <c r="K111" s="83">
        <f t="shared" si="30"/>
        <v>1.4610000000000001</v>
      </c>
      <c r="L111" s="23">
        <f t="shared" si="19"/>
        <v>97.4</v>
      </c>
    </row>
    <row r="112" spans="1:12" ht="47.25" x14ac:dyDescent="0.25">
      <c r="A112" s="97" t="s">
        <v>154</v>
      </c>
      <c r="B112" s="55">
        <v>911</v>
      </c>
      <c r="C112" s="49" t="s">
        <v>28</v>
      </c>
      <c r="D112" s="49" t="s">
        <v>13</v>
      </c>
      <c r="E112" s="3">
        <v>89</v>
      </c>
      <c r="F112" s="3">
        <v>1</v>
      </c>
      <c r="G112" s="49"/>
      <c r="H112" s="49"/>
      <c r="I112" s="68"/>
      <c r="J112" s="83">
        <f t="shared" si="30"/>
        <v>1.5</v>
      </c>
      <c r="K112" s="83">
        <f t="shared" si="30"/>
        <v>1.4610000000000001</v>
      </c>
      <c r="L112" s="23">
        <f t="shared" si="19"/>
        <v>97.4</v>
      </c>
    </row>
    <row r="113" spans="1:12" x14ac:dyDescent="0.25">
      <c r="A113" s="54" t="s">
        <v>59</v>
      </c>
      <c r="B113" s="55">
        <v>911</v>
      </c>
      <c r="C113" s="49">
        <v>13</v>
      </c>
      <c r="D113" s="49" t="s">
        <v>13</v>
      </c>
      <c r="E113" s="74">
        <v>89</v>
      </c>
      <c r="F113" s="49">
        <v>1</v>
      </c>
      <c r="G113" s="49" t="s">
        <v>32</v>
      </c>
      <c r="H113" s="49">
        <v>41240</v>
      </c>
      <c r="I113" s="68"/>
      <c r="J113" s="85">
        <f t="shared" si="30"/>
        <v>1.5</v>
      </c>
      <c r="K113" s="85">
        <f t="shared" si="30"/>
        <v>1.4610000000000001</v>
      </c>
      <c r="L113" s="23">
        <f t="shared" si="19"/>
        <v>97.4</v>
      </c>
    </row>
    <row r="114" spans="1:12" x14ac:dyDescent="0.25">
      <c r="A114" s="54" t="s">
        <v>86</v>
      </c>
      <c r="B114" s="55">
        <v>911</v>
      </c>
      <c r="C114" s="49">
        <v>13</v>
      </c>
      <c r="D114" s="49" t="s">
        <v>13</v>
      </c>
      <c r="E114" s="74">
        <v>89</v>
      </c>
      <c r="F114" s="49">
        <v>1</v>
      </c>
      <c r="G114" s="49" t="s">
        <v>32</v>
      </c>
      <c r="H114" s="49" t="s">
        <v>63</v>
      </c>
      <c r="I114" s="68" t="s">
        <v>87</v>
      </c>
      <c r="J114" s="85">
        <f t="shared" si="30"/>
        <v>1.5</v>
      </c>
      <c r="K114" s="85">
        <f t="shared" si="30"/>
        <v>1.4610000000000001</v>
      </c>
      <c r="L114" s="23">
        <f t="shared" si="19"/>
        <v>97.4</v>
      </c>
    </row>
    <row r="115" spans="1:12" x14ac:dyDescent="0.25">
      <c r="A115" s="53" t="s">
        <v>60</v>
      </c>
      <c r="B115" s="55">
        <v>911</v>
      </c>
      <c r="C115" s="49">
        <v>13</v>
      </c>
      <c r="D115" s="49" t="s">
        <v>13</v>
      </c>
      <c r="E115" s="74">
        <v>89</v>
      </c>
      <c r="F115" s="49">
        <v>1</v>
      </c>
      <c r="G115" s="49" t="s">
        <v>32</v>
      </c>
      <c r="H115" s="49">
        <v>41240</v>
      </c>
      <c r="I115" s="68">
        <v>730</v>
      </c>
      <c r="J115" s="85">
        <v>1.5</v>
      </c>
      <c r="K115" s="85">
        <v>1.4610000000000001</v>
      </c>
      <c r="L115" s="23">
        <f t="shared" si="19"/>
        <v>97.4</v>
      </c>
    </row>
  </sheetData>
  <autoFilter ref="A6:L115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3">
    <cfRule type="expression" dxfId="75" priority="81" stopIfTrue="1">
      <formula>$C43=""</formula>
    </cfRule>
    <cfRule type="expression" dxfId="74" priority="82" stopIfTrue="1">
      <formula>$D43&lt;&gt;""</formula>
    </cfRule>
  </conditionalFormatting>
  <conditionalFormatting sqref="A43">
    <cfRule type="expression" dxfId="73" priority="78" stopIfTrue="1">
      <formula>$F43=""</formula>
    </cfRule>
    <cfRule type="expression" dxfId="72" priority="79" stopIfTrue="1">
      <formula>#REF!&lt;&gt;""</formula>
    </cfRule>
    <cfRule type="expression" dxfId="71" priority="80" stopIfTrue="1">
      <formula>AND($G43="",$F43&lt;&gt;"")</formula>
    </cfRule>
  </conditionalFormatting>
  <conditionalFormatting sqref="F43">
    <cfRule type="expression" dxfId="70" priority="76" stopIfTrue="1">
      <formula>$C43=""</formula>
    </cfRule>
    <cfRule type="expression" dxfId="69" priority="77" stopIfTrue="1">
      <formula>$D43&lt;&gt;""</formula>
    </cfRule>
  </conditionalFormatting>
  <conditionalFormatting sqref="F93:F94">
    <cfRule type="expression" dxfId="68" priority="63" stopIfTrue="1">
      <formula>$C93=""</formula>
    </cfRule>
    <cfRule type="expression" dxfId="67" priority="64" stopIfTrue="1">
      <formula>$D93&lt;&gt;""</formula>
    </cfRule>
  </conditionalFormatting>
  <conditionalFormatting sqref="G93:G95">
    <cfRule type="expression" dxfId="66" priority="61" stopIfTrue="1">
      <formula>$C93=""</formula>
    </cfRule>
    <cfRule type="expression" dxfId="65" priority="62" stopIfTrue="1">
      <formula>$D93&lt;&gt;""</formula>
    </cfRule>
  </conditionalFormatting>
  <conditionalFormatting sqref="A96 A99">
    <cfRule type="expression" dxfId="64" priority="58" stopIfTrue="1">
      <formula>$F96=""</formula>
    </cfRule>
    <cfRule type="expression" dxfId="63" priority="60" stopIfTrue="1">
      <formula>AND($G96="",$F96&lt;&gt;"")</formula>
    </cfRule>
  </conditionalFormatting>
  <conditionalFormatting sqref="A99">
    <cfRule type="expression" dxfId="62" priority="42" stopIfTrue="1">
      <formula>$F99=""</formula>
    </cfRule>
    <cfRule type="expression" dxfId="61" priority="44" stopIfTrue="1">
      <formula>AND($G99="",$F99&lt;&gt;"")</formula>
    </cfRule>
  </conditionalFormatting>
  <conditionalFormatting sqref="F93:F94">
    <cfRule type="expression" dxfId="60" priority="40" stopIfTrue="1">
      <formula>$C93=""</formula>
    </cfRule>
    <cfRule type="expression" dxfId="59" priority="41" stopIfTrue="1">
      <formula>$D93&lt;&gt;""</formula>
    </cfRule>
  </conditionalFormatting>
  <conditionalFormatting sqref="G93:G95">
    <cfRule type="expression" dxfId="58" priority="38" stopIfTrue="1">
      <formula>$C93=""</formula>
    </cfRule>
    <cfRule type="expression" dxfId="57" priority="39" stopIfTrue="1">
      <formula>$D93&lt;&gt;""</formula>
    </cfRule>
  </conditionalFormatting>
  <conditionalFormatting sqref="A43">
    <cfRule type="expression" dxfId="56" priority="35" stopIfTrue="1">
      <formula>$F43=""</formula>
    </cfRule>
    <cfRule type="expression" dxfId="55" priority="36" stopIfTrue="1">
      <formula>#REF!&lt;&gt;""</formula>
    </cfRule>
    <cfRule type="expression" dxfId="54" priority="37" stopIfTrue="1">
      <formula>AND($G43="",$F43&lt;&gt;"")</formula>
    </cfRule>
  </conditionalFormatting>
  <conditionalFormatting sqref="G43">
    <cfRule type="expression" dxfId="53" priority="33" stopIfTrue="1">
      <formula>$C43=""</formula>
    </cfRule>
    <cfRule type="expression" dxfId="52" priority="34" stopIfTrue="1">
      <formula>$D43&lt;&gt;""</formula>
    </cfRule>
  </conditionalFormatting>
  <conditionalFormatting sqref="F43">
    <cfRule type="expression" dxfId="51" priority="31" stopIfTrue="1">
      <formula>$C43=""</formula>
    </cfRule>
    <cfRule type="expression" dxfId="50" priority="32" stopIfTrue="1">
      <formula>$D43&lt;&gt;""</formula>
    </cfRule>
  </conditionalFormatting>
  <conditionalFormatting sqref="A40">
    <cfRule type="expression" dxfId="49" priority="7" stopIfTrue="1">
      <formula>$F40=""</formula>
    </cfRule>
    <cfRule type="expression" dxfId="48" priority="8" stopIfTrue="1">
      <formula>#REF!&lt;&gt;""</formula>
    </cfRule>
    <cfRule type="expression" dxfId="47" priority="9" stopIfTrue="1">
      <formula>AND($G40="",$F40&lt;&gt;"")</formula>
    </cfRule>
  </conditionalFormatting>
  <conditionalFormatting sqref="A49">
    <cfRule type="expression" dxfId="46" priority="4" stopIfTrue="1">
      <formula>$F49=""</formula>
    </cfRule>
    <cfRule type="expression" dxfId="45" priority="5" stopIfTrue="1">
      <formula>$H49&lt;&gt;""</formula>
    </cfRule>
    <cfRule type="expression" dxfId="44" priority="6" stopIfTrue="1">
      <formula>AND($G49="",$F49&lt;&gt;"")</formula>
    </cfRule>
  </conditionalFormatting>
  <conditionalFormatting sqref="C49">
    <cfRule type="expression" dxfId="43" priority="1" stopIfTrue="1">
      <formula>$F49=""</formula>
    </cfRule>
    <cfRule type="expression" dxfId="42" priority="2" stopIfTrue="1">
      <formula>#REF!&lt;&gt;""</formula>
    </cfRule>
    <cfRule type="expression" dxfId="41" priority="3" stopIfTrue="1">
      <formula>AND($G49="",$F49&lt;&gt;"")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A96 A99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15"/>
  <sheetViews>
    <sheetView view="pageBreakPreview" zoomScaleNormal="75" zoomScaleSheetLayoutView="100" workbookViewId="0">
      <selection activeCell="K112" sqref="K110:K115"/>
    </sheetView>
  </sheetViews>
  <sheetFormatPr defaultColWidth="8.5703125" defaultRowHeight="15.75" x14ac:dyDescent="0.2"/>
  <cols>
    <col min="1" max="1" width="73.5703125" style="11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4.42578125" style="1" customWidth="1"/>
    <col min="10" max="10" width="14.140625" style="9" customWidth="1"/>
    <col min="11" max="11" width="13.5703125" style="9" customWidth="1"/>
    <col min="12" max="12" width="61.85546875" style="12" customWidth="1"/>
    <col min="13" max="13" width="11" style="9" customWidth="1"/>
    <col min="14" max="16384" width="8.5703125" style="9"/>
  </cols>
  <sheetData>
    <row r="1" spans="1:12" ht="129" customHeight="1" x14ac:dyDescent="0.2">
      <c r="A1" s="121"/>
      <c r="B1" s="125"/>
      <c r="C1" s="125"/>
      <c r="D1" s="125"/>
      <c r="E1" s="125"/>
      <c r="F1" s="125"/>
      <c r="G1" s="125"/>
      <c r="H1" s="125"/>
      <c r="I1" s="224" t="s">
        <v>213</v>
      </c>
      <c r="J1" s="224"/>
      <c r="K1" s="224"/>
    </row>
    <row r="2" spans="1:12" ht="89.25" customHeight="1" x14ac:dyDescent="0.2">
      <c r="A2" s="233" t="s">
        <v>217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2" ht="18" customHeight="1" x14ac:dyDescent="0.2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5" t="s">
        <v>169</v>
      </c>
    </row>
    <row r="4" spans="1:12" ht="21" customHeight="1" x14ac:dyDescent="0.2">
      <c r="A4" s="232" t="s">
        <v>9</v>
      </c>
      <c r="B4" s="232" t="s">
        <v>10</v>
      </c>
      <c r="C4" s="232" t="s">
        <v>164</v>
      </c>
      <c r="D4" s="232" t="s">
        <v>165</v>
      </c>
      <c r="E4" s="232"/>
      <c r="F4" s="232"/>
      <c r="G4" s="232"/>
      <c r="H4" s="232" t="s">
        <v>166</v>
      </c>
      <c r="I4" s="225" t="s">
        <v>3</v>
      </c>
      <c r="J4" s="225"/>
      <c r="K4" s="225"/>
    </row>
    <row r="5" spans="1:12" ht="38.25" customHeight="1" x14ac:dyDescent="0.2">
      <c r="A5" s="232" t="s">
        <v>167</v>
      </c>
      <c r="B5" s="232" t="s">
        <v>167</v>
      </c>
      <c r="C5" s="232" t="s">
        <v>167</v>
      </c>
      <c r="D5" s="232" t="s">
        <v>167</v>
      </c>
      <c r="E5" s="232"/>
      <c r="F5" s="232"/>
      <c r="G5" s="232"/>
      <c r="H5" s="232" t="s">
        <v>167</v>
      </c>
      <c r="I5" s="167" t="s">
        <v>208</v>
      </c>
      <c r="J5" s="167" t="s">
        <v>209</v>
      </c>
      <c r="K5" s="167" t="s">
        <v>210</v>
      </c>
    </row>
    <row r="6" spans="1:12" ht="14.25" customHeight="1" x14ac:dyDescent="0.2">
      <c r="A6" s="76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76">
        <v>7</v>
      </c>
      <c r="H6" s="76">
        <v>8</v>
      </c>
      <c r="I6" s="75">
        <v>9</v>
      </c>
      <c r="J6" s="75">
        <v>10</v>
      </c>
      <c r="K6" s="75">
        <v>11</v>
      </c>
    </row>
    <row r="7" spans="1:12" ht="18" customHeight="1" x14ac:dyDescent="0.2">
      <c r="A7" s="77" t="s">
        <v>19</v>
      </c>
      <c r="B7" s="78"/>
      <c r="C7" s="78"/>
      <c r="D7" s="78"/>
      <c r="E7" s="78"/>
      <c r="F7" s="78"/>
      <c r="G7" s="78"/>
      <c r="H7" s="78"/>
      <c r="I7" s="79">
        <f>I8+I62+I71+I86+I102+I109</f>
        <v>2524.2025400000002</v>
      </c>
      <c r="J7" s="79">
        <f>J8+J62+J71+J86+J102+J109</f>
        <v>2326.5929999999998</v>
      </c>
      <c r="K7" s="79">
        <f>J7/I7*100</f>
        <v>92.171407132804788</v>
      </c>
    </row>
    <row r="8" spans="1:12" ht="18" customHeight="1" x14ac:dyDescent="0.25">
      <c r="A8" s="80" t="s">
        <v>12</v>
      </c>
      <c r="B8" s="55" t="s">
        <v>13</v>
      </c>
      <c r="C8" s="55"/>
      <c r="D8" s="58"/>
      <c r="E8" s="58"/>
      <c r="F8" s="58"/>
      <c r="G8" s="58"/>
      <c r="H8" s="81"/>
      <c r="I8" s="82">
        <f>I9+I18+I42+I48</f>
        <v>1526.7846500000001</v>
      </c>
      <c r="J8" s="82">
        <f>J9+J18+J42+J48</f>
        <v>1518.4840000000002</v>
      </c>
      <c r="K8" s="79">
        <f t="shared" ref="K8:K71" si="0">J8/I8*100</f>
        <v>99.456331316928043</v>
      </c>
    </row>
    <row r="9" spans="1:12" s="14" customFormat="1" ht="31.5" x14ac:dyDescent="0.25">
      <c r="A9" s="69" t="s">
        <v>29</v>
      </c>
      <c r="B9" s="58" t="s">
        <v>13</v>
      </c>
      <c r="C9" s="58" t="s">
        <v>24</v>
      </c>
      <c r="D9" s="58"/>
      <c r="E9" s="58"/>
      <c r="F9" s="58"/>
      <c r="G9" s="58"/>
      <c r="H9" s="64"/>
      <c r="I9" s="82">
        <f t="shared" ref="I9:J13" si="1">I10</f>
        <v>595.471</v>
      </c>
      <c r="J9" s="82">
        <f t="shared" si="1"/>
        <v>595.471</v>
      </c>
      <c r="K9" s="221">
        <f t="shared" si="0"/>
        <v>100</v>
      </c>
      <c r="L9" s="13"/>
    </row>
    <row r="10" spans="1:12" s="16" customFormat="1" x14ac:dyDescent="0.25">
      <c r="A10" s="62" t="s">
        <v>126</v>
      </c>
      <c r="B10" s="3" t="s">
        <v>13</v>
      </c>
      <c r="C10" s="3" t="s">
        <v>24</v>
      </c>
      <c r="D10" s="3" t="s">
        <v>30</v>
      </c>
      <c r="E10" s="3"/>
      <c r="F10" s="3"/>
      <c r="G10" s="3"/>
      <c r="H10" s="50"/>
      <c r="I10" s="83">
        <f t="shared" si="1"/>
        <v>595.471</v>
      </c>
      <c r="J10" s="83">
        <f t="shared" si="1"/>
        <v>595.471</v>
      </c>
      <c r="K10" s="222">
        <f t="shared" si="0"/>
        <v>100</v>
      </c>
      <c r="L10" s="15"/>
    </row>
    <row r="11" spans="1:12" s="16" customFormat="1" x14ac:dyDescent="0.25">
      <c r="A11" s="54" t="s">
        <v>124</v>
      </c>
      <c r="B11" s="3" t="s">
        <v>13</v>
      </c>
      <c r="C11" s="3" t="s">
        <v>24</v>
      </c>
      <c r="D11" s="3">
        <v>65</v>
      </c>
      <c r="E11" s="3">
        <v>1</v>
      </c>
      <c r="F11" s="58"/>
      <c r="G11" s="58"/>
      <c r="H11" s="64"/>
      <c r="I11" s="83">
        <f>I12+I15</f>
        <v>595.471</v>
      </c>
      <c r="J11" s="83">
        <f>J12+J15</f>
        <v>595.471</v>
      </c>
      <c r="K11" s="222">
        <f t="shared" si="0"/>
        <v>100</v>
      </c>
      <c r="L11" s="15"/>
    </row>
    <row r="12" spans="1:12" s="16" customFormat="1" x14ac:dyDescent="0.25">
      <c r="A12" s="84" t="s">
        <v>106</v>
      </c>
      <c r="B12" s="49" t="s">
        <v>13</v>
      </c>
      <c r="C12" s="49" t="s">
        <v>24</v>
      </c>
      <c r="D12" s="49" t="s">
        <v>30</v>
      </c>
      <c r="E12" s="49" t="s">
        <v>20</v>
      </c>
      <c r="F12" s="49" t="s">
        <v>32</v>
      </c>
      <c r="G12" s="49" t="s">
        <v>33</v>
      </c>
      <c r="H12" s="64"/>
      <c r="I12" s="83">
        <f t="shared" si="1"/>
        <v>431.57600000000002</v>
      </c>
      <c r="J12" s="83">
        <f t="shared" si="1"/>
        <v>431.57600000000002</v>
      </c>
      <c r="K12" s="222">
        <f t="shared" si="0"/>
        <v>100</v>
      </c>
      <c r="L12" s="15"/>
    </row>
    <row r="13" spans="1:12" s="16" customFormat="1" ht="63" x14ac:dyDescent="0.25">
      <c r="A13" s="84" t="s">
        <v>97</v>
      </c>
      <c r="B13" s="49" t="s">
        <v>13</v>
      </c>
      <c r="C13" s="49" t="s">
        <v>24</v>
      </c>
      <c r="D13" s="49" t="s">
        <v>30</v>
      </c>
      <c r="E13" s="49" t="s">
        <v>20</v>
      </c>
      <c r="F13" s="49" t="s">
        <v>32</v>
      </c>
      <c r="G13" s="49" t="s">
        <v>33</v>
      </c>
      <c r="H13" s="50" t="s">
        <v>99</v>
      </c>
      <c r="I13" s="83">
        <f t="shared" si="1"/>
        <v>431.57600000000002</v>
      </c>
      <c r="J13" s="83">
        <f t="shared" si="1"/>
        <v>431.57600000000002</v>
      </c>
      <c r="K13" s="222">
        <f t="shared" si="0"/>
        <v>100</v>
      </c>
      <c r="L13" s="15"/>
    </row>
    <row r="14" spans="1:12" ht="36" customHeight="1" x14ac:dyDescent="0.25">
      <c r="A14" s="84" t="s">
        <v>98</v>
      </c>
      <c r="B14" s="49" t="s">
        <v>13</v>
      </c>
      <c r="C14" s="49" t="s">
        <v>24</v>
      </c>
      <c r="D14" s="49" t="s">
        <v>30</v>
      </c>
      <c r="E14" s="49" t="s">
        <v>20</v>
      </c>
      <c r="F14" s="49" t="s">
        <v>32</v>
      </c>
      <c r="G14" s="49" t="s">
        <v>33</v>
      </c>
      <c r="H14" s="50" t="s">
        <v>100</v>
      </c>
      <c r="I14" s="83">
        <f>'Прил 2'!J15</f>
        <v>431.57600000000002</v>
      </c>
      <c r="J14" s="83">
        <f>'Прил 2'!K15</f>
        <v>431.57600000000002</v>
      </c>
      <c r="K14" s="222">
        <f t="shared" si="0"/>
        <v>100</v>
      </c>
    </row>
    <row r="15" spans="1:12" ht="46.5" customHeight="1" x14ac:dyDescent="0.25">
      <c r="A15" s="175" t="s">
        <v>176</v>
      </c>
      <c r="B15" s="176" t="s">
        <v>13</v>
      </c>
      <c r="C15" s="176" t="s">
        <v>24</v>
      </c>
      <c r="D15" s="176" t="s">
        <v>30</v>
      </c>
      <c r="E15" s="176" t="s">
        <v>20</v>
      </c>
      <c r="F15" s="176" t="s">
        <v>32</v>
      </c>
      <c r="G15" s="176" t="s">
        <v>177</v>
      </c>
      <c r="H15" s="177"/>
      <c r="I15" s="83">
        <f>I16</f>
        <v>163.89500000000001</v>
      </c>
      <c r="J15" s="83">
        <f t="shared" ref="J15:J16" si="2">J16</f>
        <v>163.89500000000001</v>
      </c>
      <c r="K15" s="222">
        <f t="shared" si="0"/>
        <v>100</v>
      </c>
    </row>
    <row r="16" spans="1:12" ht="68.25" customHeight="1" x14ac:dyDescent="0.25">
      <c r="A16" s="178" t="s">
        <v>97</v>
      </c>
      <c r="B16" s="176" t="s">
        <v>13</v>
      </c>
      <c r="C16" s="176" t="s">
        <v>24</v>
      </c>
      <c r="D16" s="176" t="s">
        <v>30</v>
      </c>
      <c r="E16" s="176" t="s">
        <v>20</v>
      </c>
      <c r="F16" s="176" t="s">
        <v>32</v>
      </c>
      <c r="G16" s="176" t="s">
        <v>177</v>
      </c>
      <c r="H16" s="177" t="s">
        <v>99</v>
      </c>
      <c r="I16" s="83">
        <f>I17</f>
        <v>163.89500000000001</v>
      </c>
      <c r="J16" s="83">
        <f t="shared" si="2"/>
        <v>163.89500000000001</v>
      </c>
      <c r="K16" s="222">
        <f t="shared" si="0"/>
        <v>100</v>
      </c>
    </row>
    <row r="17" spans="1:12" ht="34.5" customHeight="1" x14ac:dyDescent="0.25">
      <c r="A17" s="178" t="s">
        <v>98</v>
      </c>
      <c r="B17" s="176" t="s">
        <v>13</v>
      </c>
      <c r="C17" s="176" t="s">
        <v>24</v>
      </c>
      <c r="D17" s="176" t="s">
        <v>30</v>
      </c>
      <c r="E17" s="176" t="s">
        <v>20</v>
      </c>
      <c r="F17" s="176" t="s">
        <v>32</v>
      </c>
      <c r="G17" s="176" t="s">
        <v>177</v>
      </c>
      <c r="H17" s="177" t="s">
        <v>100</v>
      </c>
      <c r="I17" s="83">
        <f>'Прил 2'!J18</f>
        <v>163.89500000000001</v>
      </c>
      <c r="J17" s="83">
        <f>'Прил 2'!K18</f>
        <v>163.89500000000001</v>
      </c>
      <c r="K17" s="222">
        <f t="shared" si="0"/>
        <v>100</v>
      </c>
    </row>
    <row r="18" spans="1:12" ht="47.25" x14ac:dyDescent="0.25">
      <c r="A18" s="57" t="s">
        <v>61</v>
      </c>
      <c r="B18" s="58" t="s">
        <v>13</v>
      </c>
      <c r="C18" s="58" t="s">
        <v>14</v>
      </c>
      <c r="D18" s="58"/>
      <c r="E18" s="58"/>
      <c r="F18" s="58"/>
      <c r="G18" s="58"/>
      <c r="H18" s="64"/>
      <c r="I18" s="82">
        <f>I19+I37</f>
        <v>903.81364999999994</v>
      </c>
      <c r="J18" s="82">
        <f>J19+J37</f>
        <v>903.81299999999999</v>
      </c>
      <c r="K18" s="221">
        <f t="shared" si="0"/>
        <v>99.999928082520114</v>
      </c>
    </row>
    <row r="19" spans="1:12" x14ac:dyDescent="0.25">
      <c r="A19" s="62" t="s">
        <v>126</v>
      </c>
      <c r="B19" s="3" t="s">
        <v>13</v>
      </c>
      <c r="C19" s="3" t="s">
        <v>14</v>
      </c>
      <c r="D19" s="3" t="s">
        <v>30</v>
      </c>
      <c r="E19" s="3"/>
      <c r="F19" s="3"/>
      <c r="G19" s="3"/>
      <c r="H19" s="50"/>
      <c r="I19" s="83">
        <f>I20</f>
        <v>903.41364999999996</v>
      </c>
      <c r="J19" s="83">
        <f>J20</f>
        <v>903.41300000000001</v>
      </c>
      <c r="K19" s="222">
        <f t="shared" si="0"/>
        <v>99.999928050677568</v>
      </c>
      <c r="L19" s="15"/>
    </row>
    <row r="20" spans="1:12" ht="31.5" x14ac:dyDescent="0.25">
      <c r="A20" s="62" t="s">
        <v>127</v>
      </c>
      <c r="B20" s="49" t="s">
        <v>13</v>
      </c>
      <c r="C20" s="49" t="s">
        <v>14</v>
      </c>
      <c r="D20" s="49" t="s">
        <v>30</v>
      </c>
      <c r="E20" s="49" t="s">
        <v>21</v>
      </c>
      <c r="F20" s="58"/>
      <c r="G20" s="58"/>
      <c r="H20" s="64"/>
      <c r="I20" s="83">
        <f>I21+I24+I30</f>
        <v>903.41364999999996</v>
      </c>
      <c r="J20" s="83">
        <f>J21+J24+J30</f>
        <v>903.41300000000001</v>
      </c>
      <c r="K20" s="222">
        <f t="shared" si="0"/>
        <v>99.999928050677568</v>
      </c>
      <c r="L20" s="15"/>
    </row>
    <row r="21" spans="1:12" ht="33" customHeight="1" x14ac:dyDescent="0.25">
      <c r="A21" s="84" t="s">
        <v>34</v>
      </c>
      <c r="B21" s="49" t="s">
        <v>13</v>
      </c>
      <c r="C21" s="49" t="s">
        <v>14</v>
      </c>
      <c r="D21" s="49" t="s">
        <v>30</v>
      </c>
      <c r="E21" s="49" t="s">
        <v>21</v>
      </c>
      <c r="F21" s="49" t="s">
        <v>32</v>
      </c>
      <c r="G21" s="49" t="s">
        <v>35</v>
      </c>
      <c r="H21" s="64"/>
      <c r="I21" s="83">
        <f t="shared" ref="I21:J22" si="3">I22</f>
        <v>438.245</v>
      </c>
      <c r="J21" s="83">
        <f t="shared" si="3"/>
        <v>438.245</v>
      </c>
      <c r="K21" s="222">
        <f t="shared" si="0"/>
        <v>100</v>
      </c>
    </row>
    <row r="22" spans="1:12" ht="63" x14ac:dyDescent="0.25">
      <c r="A22" s="84" t="s">
        <v>97</v>
      </c>
      <c r="B22" s="49" t="s">
        <v>13</v>
      </c>
      <c r="C22" s="49" t="s">
        <v>14</v>
      </c>
      <c r="D22" s="49" t="s">
        <v>30</v>
      </c>
      <c r="E22" s="49" t="s">
        <v>21</v>
      </c>
      <c r="F22" s="49" t="s">
        <v>32</v>
      </c>
      <c r="G22" s="49" t="s">
        <v>35</v>
      </c>
      <c r="H22" s="50" t="s">
        <v>99</v>
      </c>
      <c r="I22" s="83">
        <f t="shared" si="3"/>
        <v>438.245</v>
      </c>
      <c r="J22" s="83">
        <f t="shared" si="3"/>
        <v>438.245</v>
      </c>
      <c r="K22" s="222">
        <f t="shared" si="0"/>
        <v>100</v>
      </c>
    </row>
    <row r="23" spans="1:12" ht="31.5" x14ac:dyDescent="0.25">
      <c r="A23" s="84" t="s">
        <v>98</v>
      </c>
      <c r="B23" s="49" t="s">
        <v>13</v>
      </c>
      <c r="C23" s="49" t="s">
        <v>14</v>
      </c>
      <c r="D23" s="49" t="s">
        <v>30</v>
      </c>
      <c r="E23" s="49" t="s">
        <v>21</v>
      </c>
      <c r="F23" s="49" t="s">
        <v>32</v>
      </c>
      <c r="G23" s="49" t="s">
        <v>35</v>
      </c>
      <c r="H23" s="50" t="s">
        <v>100</v>
      </c>
      <c r="I23" s="83">
        <f>'Прил 2'!J24</f>
        <v>438.245</v>
      </c>
      <c r="J23" s="83">
        <f>'Прил 2'!K24</f>
        <v>438.245</v>
      </c>
      <c r="K23" s="222">
        <f t="shared" si="0"/>
        <v>100</v>
      </c>
    </row>
    <row r="24" spans="1:12" s="1" customFormat="1" x14ac:dyDescent="0.25">
      <c r="A24" s="54" t="s">
        <v>163</v>
      </c>
      <c r="B24" s="49" t="s">
        <v>13</v>
      </c>
      <c r="C24" s="49" t="s">
        <v>14</v>
      </c>
      <c r="D24" s="49" t="s">
        <v>30</v>
      </c>
      <c r="E24" s="49" t="s">
        <v>21</v>
      </c>
      <c r="F24" s="49" t="s">
        <v>32</v>
      </c>
      <c r="G24" s="49" t="s">
        <v>37</v>
      </c>
      <c r="H24" s="50"/>
      <c r="I24" s="83">
        <f>I25+I27</f>
        <v>258.96365000000003</v>
      </c>
      <c r="J24" s="83">
        <f>J25+J27</f>
        <v>258.96300000000002</v>
      </c>
      <c r="K24" s="222">
        <f t="shared" si="0"/>
        <v>99.999748999521742</v>
      </c>
      <c r="L24" s="17"/>
    </row>
    <row r="25" spans="1:12" s="4" customFormat="1" ht="31.5" x14ac:dyDescent="0.25">
      <c r="A25" s="54" t="s">
        <v>93</v>
      </c>
      <c r="B25" s="49" t="s">
        <v>13</v>
      </c>
      <c r="C25" s="49" t="s">
        <v>14</v>
      </c>
      <c r="D25" s="49" t="s">
        <v>30</v>
      </c>
      <c r="E25" s="49" t="s">
        <v>21</v>
      </c>
      <c r="F25" s="49" t="s">
        <v>32</v>
      </c>
      <c r="G25" s="49" t="s">
        <v>37</v>
      </c>
      <c r="H25" s="50" t="s">
        <v>95</v>
      </c>
      <c r="I25" s="21">
        <f t="shared" ref="I25:J25" si="4">I26</f>
        <v>228.83565000000002</v>
      </c>
      <c r="J25" s="21">
        <f t="shared" si="4"/>
        <v>228.83500000000001</v>
      </c>
      <c r="K25" s="222">
        <f t="shared" si="0"/>
        <v>99.999715953349039</v>
      </c>
      <c r="L25" s="12"/>
    </row>
    <row r="26" spans="1:12" s="4" customFormat="1" ht="31.5" x14ac:dyDescent="0.25">
      <c r="A26" s="54" t="s">
        <v>94</v>
      </c>
      <c r="B26" s="49" t="s">
        <v>13</v>
      </c>
      <c r="C26" s="49" t="s">
        <v>14</v>
      </c>
      <c r="D26" s="49" t="s">
        <v>30</v>
      </c>
      <c r="E26" s="49" t="s">
        <v>21</v>
      </c>
      <c r="F26" s="49" t="s">
        <v>32</v>
      </c>
      <c r="G26" s="49" t="s">
        <v>37</v>
      </c>
      <c r="H26" s="3" t="s">
        <v>96</v>
      </c>
      <c r="I26" s="85">
        <f>'Прил 2'!J27</f>
        <v>228.83565000000002</v>
      </c>
      <c r="J26" s="85">
        <f>'Прил 2'!K27</f>
        <v>228.83500000000001</v>
      </c>
      <c r="K26" s="222">
        <f t="shared" si="0"/>
        <v>99.999715953349039</v>
      </c>
      <c r="L26" s="12"/>
    </row>
    <row r="27" spans="1:12" s="4" customFormat="1" x14ac:dyDescent="0.25">
      <c r="A27" s="53" t="s">
        <v>101</v>
      </c>
      <c r="B27" s="3" t="s">
        <v>13</v>
      </c>
      <c r="C27" s="3" t="s">
        <v>14</v>
      </c>
      <c r="D27" s="49" t="s">
        <v>104</v>
      </c>
      <c r="E27" s="49" t="s">
        <v>21</v>
      </c>
      <c r="F27" s="49" t="s">
        <v>32</v>
      </c>
      <c r="G27" s="49" t="s">
        <v>37</v>
      </c>
      <c r="H27" s="86" t="s">
        <v>102</v>
      </c>
      <c r="I27" s="85">
        <f>I29+I28</f>
        <v>30.128</v>
      </c>
      <c r="J27" s="85">
        <f>J29+J28</f>
        <v>30.128</v>
      </c>
      <c r="K27" s="222">
        <f t="shared" si="0"/>
        <v>100</v>
      </c>
      <c r="L27" s="12" t="s">
        <v>22</v>
      </c>
    </row>
    <row r="28" spans="1:12" s="4" customFormat="1" x14ac:dyDescent="0.25">
      <c r="A28" s="53" t="s">
        <v>200</v>
      </c>
      <c r="B28" s="3" t="s">
        <v>13</v>
      </c>
      <c r="C28" s="3" t="s">
        <v>14</v>
      </c>
      <c r="D28" s="49" t="s">
        <v>30</v>
      </c>
      <c r="E28" s="49" t="s">
        <v>21</v>
      </c>
      <c r="F28" s="49" t="s">
        <v>32</v>
      </c>
      <c r="G28" s="49" t="s">
        <v>37</v>
      </c>
      <c r="H28" s="86" t="s">
        <v>201</v>
      </c>
      <c r="I28" s="85">
        <f>'Прил 2'!J29</f>
        <v>4</v>
      </c>
      <c r="J28" s="85">
        <f>'Прил 2'!K29</f>
        <v>4</v>
      </c>
      <c r="K28" s="222">
        <f t="shared" si="0"/>
        <v>100</v>
      </c>
      <c r="L28" s="12"/>
    </row>
    <row r="29" spans="1:12" s="4" customFormat="1" ht="18.75" customHeight="1" x14ac:dyDescent="0.25">
      <c r="A29" s="53" t="s">
        <v>103</v>
      </c>
      <c r="B29" s="3" t="s">
        <v>13</v>
      </c>
      <c r="C29" s="3" t="s">
        <v>14</v>
      </c>
      <c r="D29" s="3">
        <v>66</v>
      </c>
      <c r="E29" s="49" t="s">
        <v>21</v>
      </c>
      <c r="F29" s="49" t="s">
        <v>32</v>
      </c>
      <c r="G29" s="49" t="s">
        <v>37</v>
      </c>
      <c r="H29" s="86" t="s">
        <v>105</v>
      </c>
      <c r="I29" s="85">
        <f>'Прил 2'!J30</f>
        <v>26.128</v>
      </c>
      <c r="J29" s="85">
        <f>'Прил 2'!K30</f>
        <v>26.128</v>
      </c>
      <c r="K29" s="222">
        <f t="shared" si="0"/>
        <v>100</v>
      </c>
      <c r="L29" s="12"/>
    </row>
    <row r="30" spans="1:12" s="4" customFormat="1" ht="51" customHeight="1" x14ac:dyDescent="0.25">
      <c r="A30" s="175" t="s">
        <v>176</v>
      </c>
      <c r="B30" s="179" t="s">
        <v>13</v>
      </c>
      <c r="C30" s="179" t="s">
        <v>14</v>
      </c>
      <c r="D30" s="177" t="s">
        <v>30</v>
      </c>
      <c r="E30" s="176" t="s">
        <v>21</v>
      </c>
      <c r="F30" s="176" t="s">
        <v>32</v>
      </c>
      <c r="G30" s="176" t="s">
        <v>177</v>
      </c>
      <c r="H30" s="180"/>
      <c r="I30" s="85">
        <f>I31+I33+I35</f>
        <v>206.20499999999998</v>
      </c>
      <c r="J30" s="85">
        <f t="shared" ref="J30" si="5">J31+J33+J35</f>
        <v>206.20499999999998</v>
      </c>
      <c r="K30" s="222">
        <f t="shared" si="0"/>
        <v>100</v>
      </c>
      <c r="L30" s="12"/>
    </row>
    <row r="31" spans="1:12" s="4" customFormat="1" ht="66" customHeight="1" x14ac:dyDescent="0.25">
      <c r="A31" s="178" t="s">
        <v>97</v>
      </c>
      <c r="B31" s="179" t="s">
        <v>13</v>
      </c>
      <c r="C31" s="179" t="s">
        <v>14</v>
      </c>
      <c r="D31" s="177" t="s">
        <v>30</v>
      </c>
      <c r="E31" s="176" t="s">
        <v>21</v>
      </c>
      <c r="F31" s="176" t="s">
        <v>32</v>
      </c>
      <c r="G31" s="176" t="s">
        <v>177</v>
      </c>
      <c r="H31" s="180" t="s">
        <v>99</v>
      </c>
      <c r="I31" s="85">
        <f>I32</f>
        <v>143.04499999999999</v>
      </c>
      <c r="J31" s="85">
        <f t="shared" ref="J31" si="6">J32</f>
        <v>143.04499999999999</v>
      </c>
      <c r="K31" s="222">
        <f t="shared" si="0"/>
        <v>100</v>
      </c>
      <c r="L31" s="12"/>
    </row>
    <row r="32" spans="1:12" s="4" customFormat="1" ht="36" customHeight="1" x14ac:dyDescent="0.25">
      <c r="A32" s="178" t="s">
        <v>98</v>
      </c>
      <c r="B32" s="179" t="s">
        <v>13</v>
      </c>
      <c r="C32" s="179" t="s">
        <v>14</v>
      </c>
      <c r="D32" s="177" t="s">
        <v>30</v>
      </c>
      <c r="E32" s="176" t="s">
        <v>21</v>
      </c>
      <c r="F32" s="176" t="s">
        <v>32</v>
      </c>
      <c r="G32" s="176" t="s">
        <v>177</v>
      </c>
      <c r="H32" s="180" t="s">
        <v>100</v>
      </c>
      <c r="I32" s="85">
        <f>'Прил 2'!J33</f>
        <v>143.04499999999999</v>
      </c>
      <c r="J32" s="85">
        <f>'Прил 2'!K33</f>
        <v>143.04499999999999</v>
      </c>
      <c r="K32" s="222">
        <f t="shared" si="0"/>
        <v>100</v>
      </c>
      <c r="L32" s="12"/>
    </row>
    <row r="33" spans="1:12" s="4" customFormat="1" ht="36" customHeight="1" x14ac:dyDescent="0.25">
      <c r="A33" s="54" t="s">
        <v>93</v>
      </c>
      <c r="B33" s="179" t="s">
        <v>13</v>
      </c>
      <c r="C33" s="179" t="s">
        <v>14</v>
      </c>
      <c r="D33" s="177" t="s">
        <v>30</v>
      </c>
      <c r="E33" s="176" t="s">
        <v>21</v>
      </c>
      <c r="F33" s="176" t="s">
        <v>32</v>
      </c>
      <c r="G33" s="176" t="s">
        <v>177</v>
      </c>
      <c r="H33" s="180" t="s">
        <v>95</v>
      </c>
      <c r="I33" s="85">
        <f>I34</f>
        <v>57.16</v>
      </c>
      <c r="J33" s="85">
        <f>J34</f>
        <v>57.16</v>
      </c>
      <c r="K33" s="222">
        <f t="shared" si="0"/>
        <v>100</v>
      </c>
      <c r="L33" s="12"/>
    </row>
    <row r="34" spans="1:12" s="4" customFormat="1" ht="36" customHeight="1" x14ac:dyDescent="0.25">
      <c r="A34" s="54" t="s">
        <v>94</v>
      </c>
      <c r="B34" s="179" t="s">
        <v>13</v>
      </c>
      <c r="C34" s="179" t="s">
        <v>14</v>
      </c>
      <c r="D34" s="177" t="s">
        <v>30</v>
      </c>
      <c r="E34" s="176" t="s">
        <v>21</v>
      </c>
      <c r="F34" s="176" t="s">
        <v>32</v>
      </c>
      <c r="G34" s="176" t="s">
        <v>177</v>
      </c>
      <c r="H34" s="180" t="s">
        <v>96</v>
      </c>
      <c r="I34" s="85">
        <f>'Прил 2'!J35</f>
        <v>57.16</v>
      </c>
      <c r="J34" s="85">
        <f>'Прил 2'!K35</f>
        <v>57.16</v>
      </c>
      <c r="K34" s="222">
        <f t="shared" si="0"/>
        <v>100</v>
      </c>
      <c r="L34" s="12"/>
    </row>
    <row r="35" spans="1:12" s="4" customFormat="1" ht="36" customHeight="1" x14ac:dyDescent="0.25">
      <c r="A35" s="53" t="s">
        <v>101</v>
      </c>
      <c r="B35" s="179" t="s">
        <v>13</v>
      </c>
      <c r="C35" s="179" t="s">
        <v>14</v>
      </c>
      <c r="D35" s="177" t="s">
        <v>30</v>
      </c>
      <c r="E35" s="176" t="s">
        <v>21</v>
      </c>
      <c r="F35" s="176" t="s">
        <v>32</v>
      </c>
      <c r="G35" s="176" t="s">
        <v>177</v>
      </c>
      <c r="H35" s="180" t="s">
        <v>102</v>
      </c>
      <c r="I35" s="85">
        <f>I36</f>
        <v>6</v>
      </c>
      <c r="J35" s="85">
        <f>J36</f>
        <v>6</v>
      </c>
      <c r="K35" s="222">
        <f t="shared" si="0"/>
        <v>100</v>
      </c>
      <c r="L35" s="12"/>
    </row>
    <row r="36" spans="1:12" s="4" customFormat="1" ht="36" customHeight="1" x14ac:dyDescent="0.25">
      <c r="A36" s="53" t="s">
        <v>103</v>
      </c>
      <c r="B36" s="179" t="s">
        <v>13</v>
      </c>
      <c r="C36" s="179" t="s">
        <v>14</v>
      </c>
      <c r="D36" s="177" t="s">
        <v>30</v>
      </c>
      <c r="E36" s="176" t="s">
        <v>21</v>
      </c>
      <c r="F36" s="176" t="s">
        <v>32</v>
      </c>
      <c r="G36" s="176" t="s">
        <v>177</v>
      </c>
      <c r="H36" s="180" t="s">
        <v>105</v>
      </c>
      <c r="I36" s="85">
        <f>'Прил 2'!J37</f>
        <v>6</v>
      </c>
      <c r="J36" s="85">
        <f>'Прил 2'!K37</f>
        <v>6</v>
      </c>
      <c r="K36" s="222">
        <f t="shared" si="0"/>
        <v>100</v>
      </c>
      <c r="L36" s="12"/>
    </row>
    <row r="37" spans="1:12" s="2" customFormat="1" ht="47.25" x14ac:dyDescent="0.25">
      <c r="A37" s="62" t="s">
        <v>153</v>
      </c>
      <c r="B37" s="3" t="s">
        <v>13</v>
      </c>
      <c r="C37" s="3" t="s">
        <v>14</v>
      </c>
      <c r="D37" s="50">
        <v>89</v>
      </c>
      <c r="E37" s="49"/>
      <c r="F37" s="49"/>
      <c r="G37" s="49"/>
      <c r="H37" s="87"/>
      <c r="I37" s="85">
        <f>I38</f>
        <v>0.4</v>
      </c>
      <c r="J37" s="85">
        <f t="shared" ref="J37:J40" si="7">J38</f>
        <v>0.4</v>
      </c>
      <c r="K37" s="222">
        <f t="shared" si="0"/>
        <v>100</v>
      </c>
      <c r="L37" s="17"/>
    </row>
    <row r="38" spans="1:12" s="2" customFormat="1" ht="55.5" customHeight="1" x14ac:dyDescent="0.25">
      <c r="A38" s="62" t="s">
        <v>154</v>
      </c>
      <c r="B38" s="3" t="s">
        <v>13</v>
      </c>
      <c r="C38" s="3" t="s">
        <v>14</v>
      </c>
      <c r="D38" s="50">
        <v>89</v>
      </c>
      <c r="E38" s="49" t="s">
        <v>20</v>
      </c>
      <c r="F38" s="49"/>
      <c r="G38" s="49"/>
      <c r="H38" s="87"/>
      <c r="I38" s="21">
        <f>I39</f>
        <v>0.4</v>
      </c>
      <c r="J38" s="21">
        <f t="shared" si="7"/>
        <v>0.4</v>
      </c>
      <c r="K38" s="222">
        <f t="shared" si="0"/>
        <v>100</v>
      </c>
      <c r="L38" s="17"/>
    </row>
    <row r="39" spans="1:12" ht="94.5" x14ac:dyDescent="0.25">
      <c r="A39" s="88" t="s">
        <v>125</v>
      </c>
      <c r="B39" s="3" t="s">
        <v>13</v>
      </c>
      <c r="C39" s="3" t="s">
        <v>14</v>
      </c>
      <c r="D39" s="50">
        <v>89</v>
      </c>
      <c r="E39" s="49" t="s">
        <v>20</v>
      </c>
      <c r="F39" s="49" t="s">
        <v>32</v>
      </c>
      <c r="G39" s="49" t="s">
        <v>39</v>
      </c>
      <c r="H39" s="87"/>
      <c r="I39" s="21">
        <f>I40</f>
        <v>0.4</v>
      </c>
      <c r="J39" s="21">
        <f t="shared" si="7"/>
        <v>0.4</v>
      </c>
      <c r="K39" s="222">
        <f t="shared" si="0"/>
        <v>100</v>
      </c>
    </row>
    <row r="40" spans="1:12" ht="31.5" x14ac:dyDescent="0.25">
      <c r="A40" s="54" t="s">
        <v>93</v>
      </c>
      <c r="B40" s="3" t="s">
        <v>13</v>
      </c>
      <c r="C40" s="3" t="s">
        <v>14</v>
      </c>
      <c r="D40" s="50" t="s">
        <v>44</v>
      </c>
      <c r="E40" s="3" t="s">
        <v>20</v>
      </c>
      <c r="F40" s="49" t="s">
        <v>32</v>
      </c>
      <c r="G40" s="49" t="s">
        <v>39</v>
      </c>
      <c r="H40" s="87" t="s">
        <v>95</v>
      </c>
      <c r="I40" s="21">
        <f>I41</f>
        <v>0.4</v>
      </c>
      <c r="J40" s="21">
        <f t="shared" si="7"/>
        <v>0.4</v>
      </c>
      <c r="K40" s="222">
        <f t="shared" si="0"/>
        <v>100</v>
      </c>
    </row>
    <row r="41" spans="1:12" ht="31.5" x14ac:dyDescent="0.25">
      <c r="A41" s="54" t="s">
        <v>94</v>
      </c>
      <c r="B41" s="3" t="s">
        <v>13</v>
      </c>
      <c r="C41" s="3" t="s">
        <v>14</v>
      </c>
      <c r="D41" s="50" t="s">
        <v>44</v>
      </c>
      <c r="E41" s="49" t="s">
        <v>20</v>
      </c>
      <c r="F41" s="49" t="s">
        <v>32</v>
      </c>
      <c r="G41" s="49" t="s">
        <v>39</v>
      </c>
      <c r="H41" s="87" t="s">
        <v>96</v>
      </c>
      <c r="I41" s="21">
        <f>'Прил 2'!J42</f>
        <v>0.4</v>
      </c>
      <c r="J41" s="21">
        <f>'Прил 2'!K42</f>
        <v>0.4</v>
      </c>
      <c r="K41" s="222">
        <f t="shared" si="0"/>
        <v>100</v>
      </c>
    </row>
    <row r="42" spans="1:12" x14ac:dyDescent="0.25">
      <c r="A42" s="69" t="s">
        <v>40</v>
      </c>
      <c r="B42" s="72" t="s">
        <v>13</v>
      </c>
      <c r="C42" s="72" t="s">
        <v>41</v>
      </c>
      <c r="D42" s="72"/>
      <c r="E42" s="59"/>
      <c r="F42" s="59"/>
      <c r="G42" s="73"/>
      <c r="H42" s="73"/>
      <c r="I42" s="89">
        <f>I43</f>
        <v>5</v>
      </c>
      <c r="J42" s="89">
        <f t="shared" ref="J42:J46" si="8">J43</f>
        <v>0</v>
      </c>
      <c r="K42" s="79">
        <f t="shared" si="0"/>
        <v>0</v>
      </c>
    </row>
    <row r="43" spans="1:12" ht="47.25" x14ac:dyDescent="0.25">
      <c r="A43" s="62" t="s">
        <v>153</v>
      </c>
      <c r="B43" s="49" t="s">
        <v>13</v>
      </c>
      <c r="C43" s="49" t="s">
        <v>41</v>
      </c>
      <c r="D43" s="50">
        <v>89</v>
      </c>
      <c r="E43" s="49"/>
      <c r="F43" s="49"/>
      <c r="G43" s="74"/>
      <c r="H43" s="74"/>
      <c r="I43" s="21">
        <f>I44</f>
        <v>5</v>
      </c>
      <c r="J43" s="21">
        <f t="shared" si="8"/>
        <v>0</v>
      </c>
      <c r="K43" s="222">
        <f t="shared" si="0"/>
        <v>0</v>
      </c>
      <c r="L43" s="17"/>
    </row>
    <row r="44" spans="1:12" s="4" customFormat="1" ht="51" customHeight="1" x14ac:dyDescent="0.25">
      <c r="A44" s="62" t="s">
        <v>154</v>
      </c>
      <c r="B44" s="49" t="s">
        <v>13</v>
      </c>
      <c r="C44" s="49" t="s">
        <v>41</v>
      </c>
      <c r="D44" s="50">
        <v>89</v>
      </c>
      <c r="E44" s="49" t="s">
        <v>20</v>
      </c>
      <c r="F44" s="49"/>
      <c r="G44" s="74"/>
      <c r="H44" s="74"/>
      <c r="I44" s="21">
        <f>I45</f>
        <v>5</v>
      </c>
      <c r="J44" s="21">
        <f t="shared" si="8"/>
        <v>0</v>
      </c>
      <c r="K44" s="222">
        <f t="shared" si="0"/>
        <v>0</v>
      </c>
      <c r="L44" s="17"/>
    </row>
    <row r="45" spans="1:12" s="4" customFormat="1" ht="36" customHeight="1" x14ac:dyDescent="0.25">
      <c r="A45" s="54" t="s">
        <v>155</v>
      </c>
      <c r="B45" s="49" t="s">
        <v>13</v>
      </c>
      <c r="C45" s="49" t="s">
        <v>41</v>
      </c>
      <c r="D45" s="50">
        <v>89</v>
      </c>
      <c r="E45" s="49" t="s">
        <v>20</v>
      </c>
      <c r="F45" s="49" t="s">
        <v>32</v>
      </c>
      <c r="G45" s="49" t="s">
        <v>42</v>
      </c>
      <c r="H45" s="74"/>
      <c r="I45" s="21">
        <f>I46</f>
        <v>5</v>
      </c>
      <c r="J45" s="21">
        <f t="shared" si="8"/>
        <v>0</v>
      </c>
      <c r="K45" s="222">
        <f t="shared" si="0"/>
        <v>0</v>
      </c>
      <c r="L45" s="12"/>
    </row>
    <row r="46" spans="1:12" s="18" customFormat="1" x14ac:dyDescent="0.25">
      <c r="A46" s="53" t="s">
        <v>101</v>
      </c>
      <c r="B46" s="49" t="s">
        <v>13</v>
      </c>
      <c r="C46" s="49" t="s">
        <v>41</v>
      </c>
      <c r="D46" s="50">
        <v>89</v>
      </c>
      <c r="E46" s="49" t="s">
        <v>20</v>
      </c>
      <c r="F46" s="49" t="s">
        <v>32</v>
      </c>
      <c r="G46" s="49" t="s">
        <v>42</v>
      </c>
      <c r="H46" s="74" t="s">
        <v>102</v>
      </c>
      <c r="I46" s="21">
        <f>I47</f>
        <v>5</v>
      </c>
      <c r="J46" s="21">
        <f t="shared" si="8"/>
        <v>0</v>
      </c>
      <c r="K46" s="222">
        <f t="shared" si="0"/>
        <v>0</v>
      </c>
      <c r="L46" s="12"/>
    </row>
    <row r="47" spans="1:12" s="4" customFormat="1" x14ac:dyDescent="0.25">
      <c r="A47" s="54" t="s">
        <v>43</v>
      </c>
      <c r="B47" s="49" t="s">
        <v>13</v>
      </c>
      <c r="C47" s="49" t="s">
        <v>41</v>
      </c>
      <c r="D47" s="49" t="s">
        <v>44</v>
      </c>
      <c r="E47" s="49" t="s">
        <v>20</v>
      </c>
      <c r="F47" s="49" t="s">
        <v>32</v>
      </c>
      <c r="G47" s="49" t="s">
        <v>42</v>
      </c>
      <c r="H47" s="74" t="s">
        <v>45</v>
      </c>
      <c r="I47" s="21">
        <f>'Прил 2'!J48</f>
        <v>5</v>
      </c>
      <c r="J47" s="21">
        <f>'Прил 2'!K48</f>
        <v>0</v>
      </c>
      <c r="K47" s="222">
        <f t="shared" si="0"/>
        <v>0</v>
      </c>
      <c r="L47" s="12"/>
    </row>
    <row r="48" spans="1:12" s="4" customFormat="1" x14ac:dyDescent="0.25">
      <c r="A48" s="54" t="s">
        <v>178</v>
      </c>
      <c r="B48" s="181" t="s">
        <v>13</v>
      </c>
      <c r="C48" s="72" t="s">
        <v>28</v>
      </c>
      <c r="D48" s="74"/>
      <c r="E48" s="49"/>
      <c r="F48" s="49"/>
      <c r="G48" s="49"/>
      <c r="H48" s="68"/>
      <c r="I48" s="89">
        <f>I53+I49+I57</f>
        <v>22.5</v>
      </c>
      <c r="J48" s="89">
        <f>J53+J49+J57</f>
        <v>19.2</v>
      </c>
      <c r="K48" s="79">
        <f t="shared" si="0"/>
        <v>85.333333333333329</v>
      </c>
      <c r="L48" s="12"/>
    </row>
    <row r="49" spans="1:12" s="4" customFormat="1" ht="47.25" x14ac:dyDescent="0.25">
      <c r="A49" s="54" t="s">
        <v>191</v>
      </c>
      <c r="B49" s="49" t="s">
        <v>13</v>
      </c>
      <c r="C49" s="49" t="s">
        <v>28</v>
      </c>
      <c r="D49" s="74" t="s">
        <v>41</v>
      </c>
      <c r="E49" s="49"/>
      <c r="F49" s="49"/>
      <c r="G49" s="49"/>
      <c r="H49" s="68"/>
      <c r="I49" s="21">
        <f>I50</f>
        <v>2</v>
      </c>
      <c r="J49" s="21">
        <f t="shared" ref="J49:J51" si="9">J50</f>
        <v>0</v>
      </c>
      <c r="K49" s="222">
        <f t="shared" si="0"/>
        <v>0</v>
      </c>
      <c r="L49" s="12"/>
    </row>
    <row r="50" spans="1:12" s="4" customFormat="1" x14ac:dyDescent="0.25">
      <c r="A50" s="54" t="s">
        <v>189</v>
      </c>
      <c r="B50" s="49" t="s">
        <v>13</v>
      </c>
      <c r="C50" s="49" t="s">
        <v>28</v>
      </c>
      <c r="D50" s="74" t="s">
        <v>41</v>
      </c>
      <c r="E50" s="49" t="s">
        <v>158</v>
      </c>
      <c r="F50" s="49" t="s">
        <v>32</v>
      </c>
      <c r="G50" s="49" t="s">
        <v>190</v>
      </c>
      <c r="H50" s="68"/>
      <c r="I50" s="21">
        <f>I51</f>
        <v>2</v>
      </c>
      <c r="J50" s="21">
        <f t="shared" si="9"/>
        <v>0</v>
      </c>
      <c r="K50" s="222">
        <f t="shared" si="0"/>
        <v>0</v>
      </c>
      <c r="L50" s="12"/>
    </row>
    <row r="51" spans="1:12" s="4" customFormat="1" ht="31.5" x14ac:dyDescent="0.25">
      <c r="A51" s="54" t="s">
        <v>93</v>
      </c>
      <c r="B51" s="49" t="s">
        <v>13</v>
      </c>
      <c r="C51" s="49" t="s">
        <v>28</v>
      </c>
      <c r="D51" s="74" t="s">
        <v>41</v>
      </c>
      <c r="E51" s="49" t="s">
        <v>158</v>
      </c>
      <c r="F51" s="49" t="s">
        <v>32</v>
      </c>
      <c r="G51" s="49" t="s">
        <v>190</v>
      </c>
      <c r="H51" s="68" t="s">
        <v>95</v>
      </c>
      <c r="I51" s="21">
        <f>I52</f>
        <v>2</v>
      </c>
      <c r="J51" s="21">
        <f t="shared" si="9"/>
        <v>0</v>
      </c>
      <c r="K51" s="222">
        <f t="shared" si="0"/>
        <v>0</v>
      </c>
      <c r="L51" s="12"/>
    </row>
    <row r="52" spans="1:12" s="4" customFormat="1" ht="31.5" x14ac:dyDescent="0.25">
      <c r="A52" s="54" t="s">
        <v>94</v>
      </c>
      <c r="B52" s="49" t="s">
        <v>13</v>
      </c>
      <c r="C52" s="49" t="s">
        <v>28</v>
      </c>
      <c r="D52" s="74" t="s">
        <v>41</v>
      </c>
      <c r="E52" s="49" t="s">
        <v>158</v>
      </c>
      <c r="F52" s="49" t="s">
        <v>32</v>
      </c>
      <c r="G52" s="49" t="s">
        <v>190</v>
      </c>
      <c r="H52" s="68" t="s">
        <v>96</v>
      </c>
      <c r="I52" s="21">
        <f>'Прил 2'!J53</f>
        <v>2</v>
      </c>
      <c r="J52" s="21">
        <f>'Прил 2'!K53</f>
        <v>0</v>
      </c>
      <c r="K52" s="222">
        <f t="shared" si="0"/>
        <v>0</v>
      </c>
      <c r="L52" s="12"/>
    </row>
    <row r="53" spans="1:12" s="4" customFormat="1" ht="47.25" x14ac:dyDescent="0.25">
      <c r="A53" s="54" t="s">
        <v>186</v>
      </c>
      <c r="B53" s="3" t="s">
        <v>13</v>
      </c>
      <c r="C53" s="3" t="s">
        <v>28</v>
      </c>
      <c r="D53" s="3" t="s">
        <v>183</v>
      </c>
      <c r="E53" s="49"/>
      <c r="F53" s="49"/>
      <c r="G53" s="49"/>
      <c r="H53" s="68"/>
      <c r="I53" s="21">
        <f>I54</f>
        <v>0.5</v>
      </c>
      <c r="J53" s="21">
        <f t="shared" ref="J53:J55" si="10">J54</f>
        <v>0</v>
      </c>
      <c r="K53" s="222">
        <f t="shared" si="0"/>
        <v>0</v>
      </c>
      <c r="L53" s="12"/>
    </row>
    <row r="54" spans="1:12" s="4" customFormat="1" ht="31.5" x14ac:dyDescent="0.25">
      <c r="A54" s="54" t="s">
        <v>184</v>
      </c>
      <c r="B54" s="3" t="s">
        <v>13</v>
      </c>
      <c r="C54" s="3" t="s">
        <v>28</v>
      </c>
      <c r="D54" s="3" t="s">
        <v>183</v>
      </c>
      <c r="E54" s="49" t="s">
        <v>158</v>
      </c>
      <c r="F54" s="49" t="s">
        <v>158</v>
      </c>
      <c r="G54" s="49" t="s">
        <v>185</v>
      </c>
      <c r="H54" s="68"/>
      <c r="I54" s="21">
        <f>I55</f>
        <v>0.5</v>
      </c>
      <c r="J54" s="21">
        <f t="shared" si="10"/>
        <v>0</v>
      </c>
      <c r="K54" s="222">
        <f t="shared" si="0"/>
        <v>0</v>
      </c>
      <c r="L54" s="12"/>
    </row>
    <row r="55" spans="1:12" s="4" customFormat="1" ht="31.5" x14ac:dyDescent="0.25">
      <c r="A55" s="54" t="s">
        <v>93</v>
      </c>
      <c r="B55" s="3" t="s">
        <v>13</v>
      </c>
      <c r="C55" s="3" t="s">
        <v>28</v>
      </c>
      <c r="D55" s="3" t="s">
        <v>183</v>
      </c>
      <c r="E55" s="3" t="s">
        <v>158</v>
      </c>
      <c r="F55" s="3" t="s">
        <v>32</v>
      </c>
      <c r="G55" s="3" t="s">
        <v>185</v>
      </c>
      <c r="H55" s="3" t="s">
        <v>95</v>
      </c>
      <c r="I55" s="21">
        <f>I56</f>
        <v>0.5</v>
      </c>
      <c r="J55" s="21">
        <f t="shared" si="10"/>
        <v>0</v>
      </c>
      <c r="K55" s="222">
        <f t="shared" si="0"/>
        <v>0</v>
      </c>
      <c r="L55" s="12"/>
    </row>
    <row r="56" spans="1:12" s="4" customFormat="1" ht="31.5" x14ac:dyDescent="0.25">
      <c r="A56" s="54" t="s">
        <v>94</v>
      </c>
      <c r="B56" s="3" t="s">
        <v>13</v>
      </c>
      <c r="C56" s="3" t="s">
        <v>28</v>
      </c>
      <c r="D56" s="3" t="s">
        <v>183</v>
      </c>
      <c r="E56" s="3" t="s">
        <v>158</v>
      </c>
      <c r="F56" s="3" t="s">
        <v>32</v>
      </c>
      <c r="G56" s="3" t="s">
        <v>185</v>
      </c>
      <c r="H56" s="3" t="s">
        <v>96</v>
      </c>
      <c r="I56" s="21">
        <f>'Прил 2'!J57</f>
        <v>0.5</v>
      </c>
      <c r="J56" s="21">
        <f>'Прил 2'!K57</f>
        <v>0</v>
      </c>
      <c r="K56" s="222">
        <f t="shared" si="0"/>
        <v>0</v>
      </c>
      <c r="L56" s="12"/>
    </row>
    <row r="57" spans="1:12" s="4" customFormat="1" ht="47.25" x14ac:dyDescent="0.25">
      <c r="A57" s="54" t="s">
        <v>202</v>
      </c>
      <c r="B57" s="3" t="s">
        <v>13</v>
      </c>
      <c r="C57" s="3" t="s">
        <v>28</v>
      </c>
      <c r="D57" s="3" t="s">
        <v>203</v>
      </c>
      <c r="E57" s="3"/>
      <c r="F57" s="3"/>
      <c r="G57" s="3"/>
      <c r="H57" s="48"/>
      <c r="I57" s="21">
        <f>I58</f>
        <v>20</v>
      </c>
      <c r="J57" s="21">
        <f t="shared" ref="J57:J60" si="11">J58</f>
        <v>19.2</v>
      </c>
      <c r="K57" s="222">
        <f t="shared" si="0"/>
        <v>96</v>
      </c>
      <c r="L57" s="12"/>
    </row>
    <row r="58" spans="1:12" s="4" customFormat="1" x14ac:dyDescent="0.25">
      <c r="A58" s="218"/>
      <c r="B58" s="3" t="s">
        <v>13</v>
      </c>
      <c r="C58" s="3" t="s">
        <v>28</v>
      </c>
      <c r="D58" s="3" t="s">
        <v>203</v>
      </c>
      <c r="E58" s="3" t="s">
        <v>158</v>
      </c>
      <c r="F58" s="3" t="s">
        <v>24</v>
      </c>
      <c r="G58" s="3"/>
      <c r="H58" s="48"/>
      <c r="I58" s="21">
        <f>I59</f>
        <v>20</v>
      </c>
      <c r="J58" s="21">
        <f t="shared" si="11"/>
        <v>19.2</v>
      </c>
      <c r="K58" s="222">
        <f t="shared" si="0"/>
        <v>96</v>
      </c>
      <c r="L58" s="12"/>
    </row>
    <row r="59" spans="1:12" s="4" customFormat="1" x14ac:dyDescent="0.25">
      <c r="A59" s="54" t="s">
        <v>189</v>
      </c>
      <c r="B59" s="3" t="s">
        <v>13</v>
      </c>
      <c r="C59" s="3" t="s">
        <v>28</v>
      </c>
      <c r="D59" s="3" t="s">
        <v>203</v>
      </c>
      <c r="E59" s="3" t="s">
        <v>158</v>
      </c>
      <c r="F59" s="3" t="s">
        <v>24</v>
      </c>
      <c r="G59" s="3" t="s">
        <v>190</v>
      </c>
      <c r="H59" s="48"/>
      <c r="I59" s="21">
        <f>I60</f>
        <v>20</v>
      </c>
      <c r="J59" s="21">
        <f t="shared" si="11"/>
        <v>19.2</v>
      </c>
      <c r="K59" s="222">
        <f t="shared" si="0"/>
        <v>96</v>
      </c>
      <c r="L59" s="12"/>
    </row>
    <row r="60" spans="1:12" s="4" customFormat="1" ht="31.5" x14ac:dyDescent="0.25">
      <c r="A60" s="54" t="s">
        <v>93</v>
      </c>
      <c r="B60" s="3" t="s">
        <v>13</v>
      </c>
      <c r="C60" s="3" t="s">
        <v>28</v>
      </c>
      <c r="D60" s="3" t="s">
        <v>203</v>
      </c>
      <c r="E60" s="3" t="s">
        <v>158</v>
      </c>
      <c r="F60" s="3" t="s">
        <v>24</v>
      </c>
      <c r="G60" s="3" t="s">
        <v>190</v>
      </c>
      <c r="H60" s="48" t="s">
        <v>95</v>
      </c>
      <c r="I60" s="21">
        <f>I61</f>
        <v>20</v>
      </c>
      <c r="J60" s="21">
        <f t="shared" si="11"/>
        <v>19.2</v>
      </c>
      <c r="K60" s="222">
        <f t="shared" si="0"/>
        <v>96</v>
      </c>
      <c r="L60" s="12"/>
    </row>
    <row r="61" spans="1:12" s="4" customFormat="1" ht="31.5" x14ac:dyDescent="0.25">
      <c r="A61" s="54" t="s">
        <v>94</v>
      </c>
      <c r="B61" s="3" t="s">
        <v>13</v>
      </c>
      <c r="C61" s="3" t="s">
        <v>28</v>
      </c>
      <c r="D61" s="3" t="s">
        <v>203</v>
      </c>
      <c r="E61" s="3" t="s">
        <v>158</v>
      </c>
      <c r="F61" s="3" t="s">
        <v>24</v>
      </c>
      <c r="G61" s="3" t="s">
        <v>190</v>
      </c>
      <c r="H61" s="48" t="s">
        <v>96</v>
      </c>
      <c r="I61" s="21">
        <f>'Прил 2'!J61</f>
        <v>20</v>
      </c>
      <c r="J61" s="21">
        <f>'Прил 2'!K61</f>
        <v>19.2</v>
      </c>
      <c r="K61" s="222">
        <f t="shared" si="0"/>
        <v>96</v>
      </c>
      <c r="L61" s="12"/>
    </row>
    <row r="62" spans="1:12" ht="24" customHeight="1" x14ac:dyDescent="0.25">
      <c r="A62" s="69" t="s">
        <v>46</v>
      </c>
      <c r="B62" s="72" t="s">
        <v>24</v>
      </c>
      <c r="C62" s="72"/>
      <c r="D62" s="73"/>
      <c r="E62" s="72"/>
      <c r="F62" s="72"/>
      <c r="G62" s="72"/>
      <c r="H62" s="71"/>
      <c r="I62" s="61">
        <f>I63</f>
        <v>132.1</v>
      </c>
      <c r="J62" s="61">
        <f t="shared" ref="J62:J65" si="12">J63</f>
        <v>132.1</v>
      </c>
      <c r="K62" s="79">
        <f t="shared" si="0"/>
        <v>100</v>
      </c>
    </row>
    <row r="63" spans="1:12" ht="24" customHeight="1" x14ac:dyDescent="0.25">
      <c r="A63" s="57" t="s">
        <v>47</v>
      </c>
      <c r="B63" s="91" t="s">
        <v>24</v>
      </c>
      <c r="C63" s="91" t="s">
        <v>25</v>
      </c>
      <c r="D63" s="64"/>
      <c r="E63" s="58"/>
      <c r="F63" s="58"/>
      <c r="G63" s="58"/>
      <c r="H63" s="65"/>
      <c r="I63" s="61">
        <f>I64</f>
        <v>132.1</v>
      </c>
      <c r="J63" s="61">
        <f t="shared" si="12"/>
        <v>132.1</v>
      </c>
      <c r="K63" s="79">
        <f t="shared" si="0"/>
        <v>100</v>
      </c>
    </row>
    <row r="64" spans="1:12" ht="30.75" customHeight="1" x14ac:dyDescent="0.25">
      <c r="A64" s="62" t="s">
        <v>153</v>
      </c>
      <c r="B64" s="86" t="s">
        <v>24</v>
      </c>
      <c r="C64" s="86" t="s">
        <v>25</v>
      </c>
      <c r="D64" s="3">
        <v>89</v>
      </c>
      <c r="E64" s="3"/>
      <c r="F64" s="3"/>
      <c r="G64" s="3"/>
      <c r="H64" s="48"/>
      <c r="I64" s="23">
        <f>I65</f>
        <v>132.1</v>
      </c>
      <c r="J64" s="23">
        <f t="shared" si="12"/>
        <v>132.1</v>
      </c>
      <c r="K64" s="222">
        <f t="shared" si="0"/>
        <v>100</v>
      </c>
      <c r="L64" s="17"/>
    </row>
    <row r="65" spans="1:12" ht="49.5" customHeight="1" x14ac:dyDescent="0.25">
      <c r="A65" s="62" t="s">
        <v>154</v>
      </c>
      <c r="B65" s="86" t="s">
        <v>24</v>
      </c>
      <c r="C65" s="86" t="s">
        <v>25</v>
      </c>
      <c r="D65" s="3">
        <v>89</v>
      </c>
      <c r="E65" s="3">
        <v>1</v>
      </c>
      <c r="F65" s="3"/>
      <c r="G65" s="3"/>
      <c r="H65" s="48"/>
      <c r="I65" s="23">
        <f>I66</f>
        <v>132.1</v>
      </c>
      <c r="J65" s="23">
        <f t="shared" si="12"/>
        <v>132.1</v>
      </c>
      <c r="K65" s="222">
        <f t="shared" si="0"/>
        <v>100</v>
      </c>
      <c r="L65" s="17"/>
    </row>
    <row r="66" spans="1:12" ht="51" customHeight="1" x14ac:dyDescent="0.25">
      <c r="A66" s="92" t="s">
        <v>197</v>
      </c>
      <c r="B66" s="86" t="s">
        <v>24</v>
      </c>
      <c r="C66" s="86" t="s">
        <v>25</v>
      </c>
      <c r="D66" s="93">
        <v>89</v>
      </c>
      <c r="E66" s="3">
        <v>1</v>
      </c>
      <c r="F66" s="3" t="s">
        <v>32</v>
      </c>
      <c r="G66" s="3">
        <v>51180</v>
      </c>
      <c r="H66" s="48"/>
      <c r="I66" s="23">
        <f>I67+I69</f>
        <v>132.1</v>
      </c>
      <c r="J66" s="23">
        <f>J67+J69</f>
        <v>132.1</v>
      </c>
      <c r="K66" s="222">
        <f t="shared" si="0"/>
        <v>100</v>
      </c>
    </row>
    <row r="67" spans="1:12" ht="67.5" customHeight="1" x14ac:dyDescent="0.25">
      <c r="A67" s="84" t="s">
        <v>97</v>
      </c>
      <c r="B67" s="86" t="s">
        <v>24</v>
      </c>
      <c r="C67" s="86" t="s">
        <v>25</v>
      </c>
      <c r="D67" s="93">
        <v>89</v>
      </c>
      <c r="E67" s="3">
        <v>1</v>
      </c>
      <c r="F67" s="3" t="s">
        <v>32</v>
      </c>
      <c r="G67" s="3" t="s">
        <v>48</v>
      </c>
      <c r="H67" s="48" t="s">
        <v>99</v>
      </c>
      <c r="I67" s="23">
        <f>I68</f>
        <v>121.2</v>
      </c>
      <c r="J67" s="23">
        <f>J68</f>
        <v>121.2</v>
      </c>
      <c r="K67" s="222">
        <f t="shared" si="0"/>
        <v>100</v>
      </c>
    </row>
    <row r="68" spans="1:12" ht="36.75" customHeight="1" x14ac:dyDescent="0.25">
      <c r="A68" s="84" t="s">
        <v>98</v>
      </c>
      <c r="B68" s="86" t="s">
        <v>24</v>
      </c>
      <c r="C68" s="86" t="s">
        <v>25</v>
      </c>
      <c r="D68" s="93">
        <v>89</v>
      </c>
      <c r="E68" s="3">
        <v>1</v>
      </c>
      <c r="F68" s="3" t="s">
        <v>32</v>
      </c>
      <c r="G68" s="3" t="s">
        <v>48</v>
      </c>
      <c r="H68" s="48" t="s">
        <v>100</v>
      </c>
      <c r="I68" s="23">
        <f>'Прил 2'!J68</f>
        <v>121.2</v>
      </c>
      <c r="J68" s="23">
        <f>'Прил 2'!K68</f>
        <v>121.2</v>
      </c>
      <c r="K68" s="222">
        <f t="shared" si="0"/>
        <v>100</v>
      </c>
    </row>
    <row r="69" spans="1:12" ht="33.75" customHeight="1" x14ac:dyDescent="0.25">
      <c r="A69" s="54" t="s">
        <v>93</v>
      </c>
      <c r="B69" s="86" t="s">
        <v>24</v>
      </c>
      <c r="C69" s="86" t="s">
        <v>25</v>
      </c>
      <c r="D69" s="93">
        <v>89</v>
      </c>
      <c r="E69" s="3">
        <v>1</v>
      </c>
      <c r="F69" s="3" t="s">
        <v>32</v>
      </c>
      <c r="G69" s="3">
        <v>51180</v>
      </c>
      <c r="H69" s="48" t="s">
        <v>95</v>
      </c>
      <c r="I69" s="23">
        <f t="shared" ref="I69:J69" si="13">I70</f>
        <v>10.9</v>
      </c>
      <c r="J69" s="23">
        <f t="shared" si="13"/>
        <v>10.9</v>
      </c>
      <c r="K69" s="222">
        <f t="shared" si="0"/>
        <v>100</v>
      </c>
    </row>
    <row r="70" spans="1:12" ht="30.75" customHeight="1" x14ac:dyDescent="0.25">
      <c r="A70" s="54" t="s">
        <v>94</v>
      </c>
      <c r="B70" s="86" t="s">
        <v>24</v>
      </c>
      <c r="C70" s="86" t="s">
        <v>25</v>
      </c>
      <c r="D70" s="93">
        <v>89</v>
      </c>
      <c r="E70" s="3">
        <v>1</v>
      </c>
      <c r="F70" s="3" t="s">
        <v>32</v>
      </c>
      <c r="G70" s="3">
        <v>51180</v>
      </c>
      <c r="H70" s="48" t="s">
        <v>96</v>
      </c>
      <c r="I70" s="23">
        <f>'Прил 2'!J70</f>
        <v>10.9</v>
      </c>
      <c r="J70" s="23">
        <f>'Прил 2'!K70</f>
        <v>10.9</v>
      </c>
      <c r="K70" s="222">
        <f t="shared" si="0"/>
        <v>100</v>
      </c>
    </row>
    <row r="71" spans="1:12" x14ac:dyDescent="0.25">
      <c r="A71" s="57" t="s">
        <v>49</v>
      </c>
      <c r="B71" s="91" t="s">
        <v>14</v>
      </c>
      <c r="C71" s="91"/>
      <c r="D71" s="58"/>
      <c r="E71" s="58"/>
      <c r="F71" s="58"/>
      <c r="G71" s="58"/>
      <c r="H71" s="58"/>
      <c r="I71" s="61">
        <f>I72</f>
        <v>414.70254</v>
      </c>
      <c r="J71" s="61">
        <f t="shared" ref="J71" si="14">J72</f>
        <v>239.5</v>
      </c>
      <c r="K71" s="79">
        <f t="shared" si="0"/>
        <v>57.752238508112342</v>
      </c>
    </row>
    <row r="72" spans="1:12" x14ac:dyDescent="0.25">
      <c r="A72" s="57" t="s">
        <v>50</v>
      </c>
      <c r="B72" s="58" t="s">
        <v>14</v>
      </c>
      <c r="C72" s="58" t="s">
        <v>26</v>
      </c>
      <c r="D72" s="94"/>
      <c r="E72" s="94"/>
      <c r="F72" s="94"/>
      <c r="G72" s="94"/>
      <c r="H72" s="58"/>
      <c r="I72" s="61">
        <f>I73+I77+I81</f>
        <v>414.70254</v>
      </c>
      <c r="J72" s="61">
        <f>J73+J77+J81</f>
        <v>239.5</v>
      </c>
      <c r="K72" s="79">
        <f t="shared" ref="K72:K115" si="15">J72/I72*100</f>
        <v>57.752238508112342</v>
      </c>
    </row>
    <row r="73" spans="1:12" ht="47.25" x14ac:dyDescent="0.25">
      <c r="A73" s="96" t="s">
        <v>182</v>
      </c>
      <c r="B73" s="49" t="s">
        <v>14</v>
      </c>
      <c r="C73" s="49" t="s">
        <v>26</v>
      </c>
      <c r="D73" s="49" t="s">
        <v>28</v>
      </c>
      <c r="E73" s="49"/>
      <c r="F73" s="49"/>
      <c r="G73" s="49"/>
      <c r="H73" s="3"/>
      <c r="I73" s="23">
        <f>I74</f>
        <v>338.10253999999998</v>
      </c>
      <c r="J73" s="23">
        <f t="shared" ref="I73:J75" si="16">J74</f>
        <v>185.7</v>
      </c>
      <c r="K73" s="222">
        <f t="shared" si="15"/>
        <v>54.924165905408465</v>
      </c>
      <c r="L73" s="19"/>
    </row>
    <row r="74" spans="1:12" ht="179.25" customHeight="1" x14ac:dyDescent="0.25">
      <c r="A74" s="115" t="s">
        <v>196</v>
      </c>
      <c r="B74" s="49" t="s">
        <v>14</v>
      </c>
      <c r="C74" s="49" t="s">
        <v>26</v>
      </c>
      <c r="D74" s="49" t="s">
        <v>28</v>
      </c>
      <c r="E74" s="49" t="s">
        <v>158</v>
      </c>
      <c r="F74" s="49" t="s">
        <v>13</v>
      </c>
      <c r="G74" s="49" t="s">
        <v>51</v>
      </c>
      <c r="H74" s="3"/>
      <c r="I74" s="23">
        <f t="shared" si="16"/>
        <v>338.10253999999998</v>
      </c>
      <c r="J74" s="23">
        <f t="shared" si="16"/>
        <v>185.7</v>
      </c>
      <c r="K74" s="222">
        <f t="shared" si="15"/>
        <v>54.924165905408465</v>
      </c>
      <c r="L74" s="19"/>
    </row>
    <row r="75" spans="1:12" ht="31.5" x14ac:dyDescent="0.25">
      <c r="A75" s="54" t="s">
        <v>93</v>
      </c>
      <c r="B75" s="49" t="s">
        <v>14</v>
      </c>
      <c r="C75" s="49" t="s">
        <v>26</v>
      </c>
      <c r="D75" s="49" t="s">
        <v>28</v>
      </c>
      <c r="E75" s="49" t="s">
        <v>158</v>
      </c>
      <c r="F75" s="49" t="s">
        <v>13</v>
      </c>
      <c r="G75" s="49" t="s">
        <v>51</v>
      </c>
      <c r="H75" s="3" t="s">
        <v>95</v>
      </c>
      <c r="I75" s="23">
        <f t="shared" si="16"/>
        <v>338.10253999999998</v>
      </c>
      <c r="J75" s="23">
        <f t="shared" si="16"/>
        <v>185.7</v>
      </c>
      <c r="K75" s="222">
        <f t="shared" si="15"/>
        <v>54.924165905408465</v>
      </c>
    </row>
    <row r="76" spans="1:12" ht="31.5" x14ac:dyDescent="0.25">
      <c r="A76" s="54" t="s">
        <v>94</v>
      </c>
      <c r="B76" s="49" t="s">
        <v>14</v>
      </c>
      <c r="C76" s="49" t="s">
        <v>26</v>
      </c>
      <c r="D76" s="49" t="s">
        <v>28</v>
      </c>
      <c r="E76" s="49" t="s">
        <v>158</v>
      </c>
      <c r="F76" s="49" t="s">
        <v>13</v>
      </c>
      <c r="G76" s="49" t="s">
        <v>51</v>
      </c>
      <c r="H76" s="3" t="s">
        <v>96</v>
      </c>
      <c r="I76" s="23">
        <f>'Прил 2'!J76</f>
        <v>338.10253999999998</v>
      </c>
      <c r="J76" s="23">
        <f>'Прил 2'!K76</f>
        <v>185.7</v>
      </c>
      <c r="K76" s="222">
        <f t="shared" si="15"/>
        <v>54.924165905408465</v>
      </c>
    </row>
    <row r="77" spans="1:12" ht="47.25" x14ac:dyDescent="0.25">
      <c r="A77" s="90" t="s">
        <v>188</v>
      </c>
      <c r="B77" s="3" t="s">
        <v>14</v>
      </c>
      <c r="C77" s="3" t="s">
        <v>26</v>
      </c>
      <c r="D77" s="3" t="s">
        <v>187</v>
      </c>
      <c r="E77" s="3"/>
      <c r="F77" s="3"/>
      <c r="G77" s="3"/>
      <c r="H77" s="3"/>
      <c r="I77" s="23">
        <f>I78</f>
        <v>34.799999999999997</v>
      </c>
      <c r="J77" s="23">
        <f t="shared" ref="J77:J79" si="17">J78</f>
        <v>12</v>
      </c>
      <c r="K77" s="222">
        <f t="shared" si="15"/>
        <v>34.482758620689658</v>
      </c>
    </row>
    <row r="78" spans="1:12" ht="179.25" customHeight="1" x14ac:dyDescent="0.25">
      <c r="A78" s="115" t="s">
        <v>196</v>
      </c>
      <c r="B78" s="49" t="s">
        <v>14</v>
      </c>
      <c r="C78" s="49" t="s">
        <v>26</v>
      </c>
      <c r="D78" s="49" t="s">
        <v>187</v>
      </c>
      <c r="E78" s="49" t="s">
        <v>158</v>
      </c>
      <c r="F78" s="49" t="s">
        <v>13</v>
      </c>
      <c r="G78" s="49" t="s">
        <v>51</v>
      </c>
      <c r="H78" s="3"/>
      <c r="I78" s="23">
        <f>I79</f>
        <v>34.799999999999997</v>
      </c>
      <c r="J78" s="23">
        <f t="shared" si="17"/>
        <v>12</v>
      </c>
      <c r="K78" s="222">
        <f t="shared" si="15"/>
        <v>34.482758620689658</v>
      </c>
    </row>
    <row r="79" spans="1:12" ht="31.5" x14ac:dyDescent="0.25">
      <c r="A79" s="54" t="s">
        <v>93</v>
      </c>
      <c r="B79" s="49" t="s">
        <v>14</v>
      </c>
      <c r="C79" s="49" t="s">
        <v>26</v>
      </c>
      <c r="D79" s="49" t="s">
        <v>187</v>
      </c>
      <c r="E79" s="49" t="s">
        <v>158</v>
      </c>
      <c r="F79" s="49" t="s">
        <v>13</v>
      </c>
      <c r="G79" s="49" t="s">
        <v>51</v>
      </c>
      <c r="H79" s="3" t="s">
        <v>95</v>
      </c>
      <c r="I79" s="23">
        <f>I80</f>
        <v>34.799999999999997</v>
      </c>
      <c r="J79" s="23">
        <f t="shared" si="17"/>
        <v>12</v>
      </c>
      <c r="K79" s="222">
        <f t="shared" si="15"/>
        <v>34.482758620689658</v>
      </c>
    </row>
    <row r="80" spans="1:12" ht="31.5" x14ac:dyDescent="0.25">
      <c r="A80" s="54" t="s">
        <v>94</v>
      </c>
      <c r="B80" s="49" t="s">
        <v>14</v>
      </c>
      <c r="C80" s="49" t="s">
        <v>26</v>
      </c>
      <c r="D80" s="49" t="s">
        <v>187</v>
      </c>
      <c r="E80" s="49" t="s">
        <v>158</v>
      </c>
      <c r="F80" s="49" t="s">
        <v>13</v>
      </c>
      <c r="G80" s="49" t="s">
        <v>51</v>
      </c>
      <c r="H80" s="3" t="s">
        <v>96</v>
      </c>
      <c r="I80" s="23">
        <f>'Прил 2'!J80</f>
        <v>34.799999999999997</v>
      </c>
      <c r="J80" s="23">
        <f>'Прил 2'!K80</f>
        <v>12</v>
      </c>
      <c r="K80" s="222">
        <f t="shared" si="15"/>
        <v>34.482758620689658</v>
      </c>
    </row>
    <row r="81" spans="1:11" ht="47.25" x14ac:dyDescent="0.25">
      <c r="A81" s="96" t="s">
        <v>153</v>
      </c>
      <c r="B81" s="49" t="s">
        <v>14</v>
      </c>
      <c r="C81" s="49" t="s">
        <v>26</v>
      </c>
      <c r="D81" s="49" t="s">
        <v>44</v>
      </c>
      <c r="E81" s="49"/>
      <c r="F81" s="49"/>
      <c r="G81" s="49"/>
      <c r="H81" s="3"/>
      <c r="I81" s="23">
        <f>I82</f>
        <v>41.8</v>
      </c>
      <c r="J81" s="23">
        <f t="shared" ref="J81:J84" si="18">J82</f>
        <v>41.8</v>
      </c>
      <c r="K81" s="222">
        <f t="shared" si="15"/>
        <v>100</v>
      </c>
    </row>
    <row r="82" spans="1:11" ht="63" x14ac:dyDescent="0.25">
      <c r="A82" s="97" t="s">
        <v>154</v>
      </c>
      <c r="B82" s="49" t="s">
        <v>14</v>
      </c>
      <c r="C82" s="49" t="s">
        <v>26</v>
      </c>
      <c r="D82" s="49" t="s">
        <v>44</v>
      </c>
      <c r="E82" s="49" t="s">
        <v>20</v>
      </c>
      <c r="F82" s="49"/>
      <c r="G82" s="49"/>
      <c r="H82" s="3"/>
      <c r="I82" s="23">
        <f>I83</f>
        <v>41.8</v>
      </c>
      <c r="J82" s="23">
        <f t="shared" si="18"/>
        <v>41.8</v>
      </c>
      <c r="K82" s="222">
        <f t="shared" si="15"/>
        <v>100</v>
      </c>
    </row>
    <row r="83" spans="1:11" ht="31.5" x14ac:dyDescent="0.25">
      <c r="A83" s="97" t="s">
        <v>198</v>
      </c>
      <c r="B83" s="49" t="s">
        <v>14</v>
      </c>
      <c r="C83" s="49" t="s">
        <v>26</v>
      </c>
      <c r="D83" s="49" t="s">
        <v>44</v>
      </c>
      <c r="E83" s="49" t="s">
        <v>20</v>
      </c>
      <c r="F83" s="49" t="s">
        <v>32</v>
      </c>
      <c r="G83" s="49" t="s">
        <v>199</v>
      </c>
      <c r="H83" s="3"/>
      <c r="I83" s="23">
        <f>I84</f>
        <v>41.8</v>
      </c>
      <c r="J83" s="23">
        <f t="shared" si="18"/>
        <v>41.8</v>
      </c>
      <c r="K83" s="222">
        <f t="shared" si="15"/>
        <v>100</v>
      </c>
    </row>
    <row r="84" spans="1:11" ht="31.5" x14ac:dyDescent="0.25">
      <c r="A84" s="54" t="s">
        <v>93</v>
      </c>
      <c r="B84" s="49" t="s">
        <v>14</v>
      </c>
      <c r="C84" s="49" t="s">
        <v>26</v>
      </c>
      <c r="D84" s="49" t="s">
        <v>44</v>
      </c>
      <c r="E84" s="49" t="s">
        <v>20</v>
      </c>
      <c r="F84" s="49" t="s">
        <v>32</v>
      </c>
      <c r="G84" s="49" t="s">
        <v>199</v>
      </c>
      <c r="H84" s="3" t="s">
        <v>95</v>
      </c>
      <c r="I84" s="23">
        <f>I85</f>
        <v>41.8</v>
      </c>
      <c r="J84" s="23">
        <f t="shared" si="18"/>
        <v>41.8</v>
      </c>
      <c r="K84" s="222">
        <f t="shared" si="15"/>
        <v>100</v>
      </c>
    </row>
    <row r="85" spans="1:11" ht="31.5" x14ac:dyDescent="0.25">
      <c r="A85" s="54" t="s">
        <v>94</v>
      </c>
      <c r="B85" s="49" t="s">
        <v>14</v>
      </c>
      <c r="C85" s="49" t="s">
        <v>26</v>
      </c>
      <c r="D85" s="49" t="s">
        <v>44</v>
      </c>
      <c r="E85" s="49" t="s">
        <v>20</v>
      </c>
      <c r="F85" s="49" t="s">
        <v>32</v>
      </c>
      <c r="G85" s="49" t="s">
        <v>199</v>
      </c>
      <c r="H85" s="3" t="s">
        <v>96</v>
      </c>
      <c r="I85" s="23">
        <f>'Прил 2'!J85</f>
        <v>41.8</v>
      </c>
      <c r="J85" s="23">
        <f>'Прил 2'!K85</f>
        <v>41.8</v>
      </c>
      <c r="K85" s="222">
        <f t="shared" si="15"/>
        <v>100</v>
      </c>
    </row>
    <row r="86" spans="1:11" x14ac:dyDescent="0.25">
      <c r="A86" s="57" t="s">
        <v>17</v>
      </c>
      <c r="B86" s="58" t="s">
        <v>16</v>
      </c>
      <c r="C86" s="58"/>
      <c r="D86" s="58"/>
      <c r="E86" s="58"/>
      <c r="F86" s="58"/>
      <c r="G86" s="22"/>
      <c r="H86" s="22"/>
      <c r="I86" s="61">
        <f>I87+I93</f>
        <v>358.44677000000001</v>
      </c>
      <c r="J86" s="61">
        <f>J87+J93</f>
        <v>344.38</v>
      </c>
      <c r="K86" s="79">
        <f t="shared" si="15"/>
        <v>96.075632094550599</v>
      </c>
    </row>
    <row r="87" spans="1:11" x14ac:dyDescent="0.25">
      <c r="A87" s="57" t="s">
        <v>52</v>
      </c>
      <c r="B87" s="58" t="s">
        <v>16</v>
      </c>
      <c r="C87" s="58" t="s">
        <v>24</v>
      </c>
      <c r="D87" s="58"/>
      <c r="E87" s="58"/>
      <c r="F87" s="58"/>
      <c r="G87" s="60"/>
      <c r="H87" s="60"/>
      <c r="I87" s="61">
        <f>I88</f>
        <v>230</v>
      </c>
      <c r="J87" s="61">
        <f t="shared" ref="J87" si="19">J88</f>
        <v>230</v>
      </c>
      <c r="K87" s="79">
        <f t="shared" si="15"/>
        <v>100</v>
      </c>
    </row>
    <row r="88" spans="1:11" ht="47.25" x14ac:dyDescent="0.25">
      <c r="A88" s="62" t="s">
        <v>153</v>
      </c>
      <c r="B88" s="3" t="s">
        <v>16</v>
      </c>
      <c r="C88" s="3" t="s">
        <v>24</v>
      </c>
      <c r="D88" s="3" t="s">
        <v>44</v>
      </c>
      <c r="E88" s="58"/>
      <c r="F88" s="58"/>
      <c r="G88" s="60"/>
      <c r="H88" s="60"/>
      <c r="I88" s="23">
        <f>I89</f>
        <v>230</v>
      </c>
      <c r="J88" s="23">
        <f t="shared" ref="J88:J91" si="20">J89</f>
        <v>230</v>
      </c>
      <c r="K88" s="222">
        <f t="shared" si="15"/>
        <v>100</v>
      </c>
    </row>
    <row r="89" spans="1:11" ht="51" customHeight="1" x14ac:dyDescent="0.25">
      <c r="A89" s="62" t="s">
        <v>154</v>
      </c>
      <c r="B89" s="3" t="s">
        <v>16</v>
      </c>
      <c r="C89" s="3" t="s">
        <v>24</v>
      </c>
      <c r="D89" s="3" t="s">
        <v>44</v>
      </c>
      <c r="E89" s="3" t="s">
        <v>20</v>
      </c>
      <c r="F89" s="3"/>
      <c r="G89" s="22"/>
      <c r="H89" s="22"/>
      <c r="I89" s="23">
        <f>I90</f>
        <v>230</v>
      </c>
      <c r="J89" s="23">
        <f t="shared" si="20"/>
        <v>230</v>
      </c>
      <c r="K89" s="222">
        <f t="shared" si="15"/>
        <v>100</v>
      </c>
    </row>
    <row r="90" spans="1:11" ht="78.75" x14ac:dyDescent="0.25">
      <c r="A90" s="90" t="s">
        <v>180</v>
      </c>
      <c r="B90" s="3" t="s">
        <v>16</v>
      </c>
      <c r="C90" s="3" t="s">
        <v>24</v>
      </c>
      <c r="D90" s="3">
        <v>89</v>
      </c>
      <c r="E90" s="3">
        <v>1</v>
      </c>
      <c r="F90" s="3" t="s">
        <v>32</v>
      </c>
      <c r="G90" s="3" t="s">
        <v>181</v>
      </c>
      <c r="H90" s="48"/>
      <c r="I90" s="23">
        <f>I91</f>
        <v>230</v>
      </c>
      <c r="J90" s="23">
        <f t="shared" si="20"/>
        <v>230</v>
      </c>
      <c r="K90" s="222">
        <f t="shared" si="15"/>
        <v>100</v>
      </c>
    </row>
    <row r="91" spans="1:11" ht="31.5" x14ac:dyDescent="0.25">
      <c r="A91" s="54" t="s">
        <v>93</v>
      </c>
      <c r="B91" s="3" t="s">
        <v>16</v>
      </c>
      <c r="C91" s="3" t="s">
        <v>24</v>
      </c>
      <c r="D91" s="3">
        <v>89</v>
      </c>
      <c r="E91" s="3">
        <v>1</v>
      </c>
      <c r="F91" s="3" t="s">
        <v>32</v>
      </c>
      <c r="G91" s="3" t="s">
        <v>181</v>
      </c>
      <c r="H91" s="48" t="s">
        <v>95</v>
      </c>
      <c r="I91" s="23">
        <f>I92</f>
        <v>230</v>
      </c>
      <c r="J91" s="23">
        <f t="shared" si="20"/>
        <v>230</v>
      </c>
      <c r="K91" s="222">
        <f t="shared" si="15"/>
        <v>100</v>
      </c>
    </row>
    <row r="92" spans="1:11" ht="31.5" x14ac:dyDescent="0.25">
      <c r="A92" s="54" t="s">
        <v>94</v>
      </c>
      <c r="B92" s="3" t="s">
        <v>16</v>
      </c>
      <c r="C92" s="3" t="s">
        <v>24</v>
      </c>
      <c r="D92" s="3">
        <v>89</v>
      </c>
      <c r="E92" s="3">
        <v>1</v>
      </c>
      <c r="F92" s="3" t="s">
        <v>32</v>
      </c>
      <c r="G92" s="3" t="s">
        <v>181</v>
      </c>
      <c r="H92" s="48" t="s">
        <v>96</v>
      </c>
      <c r="I92" s="23">
        <f>'Прил 2'!J92</f>
        <v>230</v>
      </c>
      <c r="J92" s="23">
        <f>'Прил 2'!K92</f>
        <v>230</v>
      </c>
      <c r="K92" s="222">
        <f t="shared" si="15"/>
        <v>100</v>
      </c>
    </row>
    <row r="93" spans="1:11" x14ac:dyDescent="0.25">
      <c r="A93" s="57" t="s">
        <v>53</v>
      </c>
      <c r="B93" s="58" t="s">
        <v>16</v>
      </c>
      <c r="C93" s="58" t="s">
        <v>25</v>
      </c>
      <c r="D93" s="58"/>
      <c r="E93" s="58"/>
      <c r="F93" s="59"/>
      <c r="G93" s="60"/>
      <c r="H93" s="60"/>
      <c r="I93" s="61">
        <f>I94</f>
        <v>128.44676999999999</v>
      </c>
      <c r="J93" s="61">
        <f>J94</f>
        <v>114.38</v>
      </c>
      <c r="K93" s="79">
        <f t="shared" si="15"/>
        <v>89.048560738428847</v>
      </c>
    </row>
    <row r="94" spans="1:11" ht="47.25" x14ac:dyDescent="0.25">
      <c r="A94" s="62" t="s">
        <v>153</v>
      </c>
      <c r="B94" s="3" t="s">
        <v>16</v>
      </c>
      <c r="C94" s="3" t="s">
        <v>25</v>
      </c>
      <c r="D94" s="3" t="s">
        <v>44</v>
      </c>
      <c r="E94" s="3"/>
      <c r="F94" s="63"/>
      <c r="G94" s="22"/>
      <c r="H94" s="22"/>
      <c r="I94" s="23">
        <f>I95</f>
        <v>128.44676999999999</v>
      </c>
      <c r="J94" s="23">
        <f t="shared" ref="J94" si="21">J95</f>
        <v>114.38</v>
      </c>
      <c r="K94" s="222">
        <f t="shared" si="15"/>
        <v>89.048560738428847</v>
      </c>
    </row>
    <row r="95" spans="1:11" ht="52.5" customHeight="1" x14ac:dyDescent="0.25">
      <c r="A95" s="62" t="s">
        <v>154</v>
      </c>
      <c r="B95" s="3" t="s">
        <v>16</v>
      </c>
      <c r="C95" s="3" t="s">
        <v>25</v>
      </c>
      <c r="D95" s="3" t="s">
        <v>44</v>
      </c>
      <c r="E95" s="56">
        <v>1</v>
      </c>
      <c r="F95" s="63"/>
      <c r="G95" s="22"/>
      <c r="H95" s="22"/>
      <c r="I95" s="23">
        <f>I96+I99</f>
        <v>128.44676999999999</v>
      </c>
      <c r="J95" s="23">
        <f t="shared" ref="J95" si="22">J96+J99</f>
        <v>114.38</v>
      </c>
      <c r="K95" s="222">
        <f t="shared" si="15"/>
        <v>89.048560738428847</v>
      </c>
    </row>
    <row r="96" spans="1:11" x14ac:dyDescent="0.25">
      <c r="A96" s="54" t="s">
        <v>54</v>
      </c>
      <c r="B96" s="3" t="s">
        <v>16</v>
      </c>
      <c r="C96" s="3" t="s">
        <v>25</v>
      </c>
      <c r="D96" s="3" t="s">
        <v>44</v>
      </c>
      <c r="E96" s="56">
        <v>1</v>
      </c>
      <c r="F96" s="49" t="s">
        <v>32</v>
      </c>
      <c r="G96" s="56">
        <v>43010</v>
      </c>
      <c r="H96" s="22"/>
      <c r="I96" s="23">
        <f>I97</f>
        <v>54.066769999999998</v>
      </c>
      <c r="J96" s="23">
        <f t="shared" ref="J96:J97" si="23">J97</f>
        <v>40</v>
      </c>
      <c r="K96" s="222">
        <f t="shared" si="15"/>
        <v>73.982595964212408</v>
      </c>
    </row>
    <row r="97" spans="1:12" ht="31.5" x14ac:dyDescent="0.25">
      <c r="A97" s="54" t="s">
        <v>93</v>
      </c>
      <c r="B97" s="3" t="s">
        <v>16</v>
      </c>
      <c r="C97" s="3" t="s">
        <v>25</v>
      </c>
      <c r="D97" s="3" t="s">
        <v>44</v>
      </c>
      <c r="E97" s="56">
        <v>1</v>
      </c>
      <c r="F97" s="49" t="s">
        <v>32</v>
      </c>
      <c r="G97" s="56">
        <v>43010</v>
      </c>
      <c r="H97" s="56">
        <v>200</v>
      </c>
      <c r="I97" s="23">
        <f>I98</f>
        <v>54.066769999999998</v>
      </c>
      <c r="J97" s="23">
        <f t="shared" si="23"/>
        <v>40</v>
      </c>
      <c r="K97" s="222">
        <f t="shared" si="15"/>
        <v>73.982595964212408</v>
      </c>
    </row>
    <row r="98" spans="1:12" ht="31.5" x14ac:dyDescent="0.25">
      <c r="A98" s="54" t="s">
        <v>94</v>
      </c>
      <c r="B98" s="3" t="s">
        <v>16</v>
      </c>
      <c r="C98" s="3" t="s">
        <v>25</v>
      </c>
      <c r="D98" s="3" t="s">
        <v>44</v>
      </c>
      <c r="E98" s="56">
        <v>1</v>
      </c>
      <c r="F98" s="49" t="s">
        <v>32</v>
      </c>
      <c r="G98" s="56">
        <v>43010</v>
      </c>
      <c r="H98" s="56">
        <v>240</v>
      </c>
      <c r="I98" s="23">
        <f>'Прил 2'!J98</f>
        <v>54.066769999999998</v>
      </c>
      <c r="J98" s="23">
        <f>'Прил 2'!K98</f>
        <v>40</v>
      </c>
      <c r="K98" s="222">
        <f t="shared" si="15"/>
        <v>73.982595964212408</v>
      </c>
    </row>
    <row r="99" spans="1:12" x14ac:dyDescent="0.25">
      <c r="A99" s="54" t="s">
        <v>128</v>
      </c>
      <c r="B99" s="3" t="s">
        <v>16</v>
      </c>
      <c r="C99" s="3" t="s">
        <v>25</v>
      </c>
      <c r="D99" s="3" t="s">
        <v>44</v>
      </c>
      <c r="E99" s="56">
        <v>1</v>
      </c>
      <c r="F99" s="49" t="s">
        <v>32</v>
      </c>
      <c r="G99" s="56">
        <v>43040</v>
      </c>
      <c r="H99" s="22"/>
      <c r="I99" s="23">
        <f>I100</f>
        <v>74.38</v>
      </c>
      <c r="J99" s="23">
        <f t="shared" ref="J99:J100" si="24">J100</f>
        <v>74.38</v>
      </c>
      <c r="K99" s="222">
        <f t="shared" si="15"/>
        <v>100</v>
      </c>
    </row>
    <row r="100" spans="1:12" ht="31.5" x14ac:dyDescent="0.25">
      <c r="A100" s="54" t="s">
        <v>93</v>
      </c>
      <c r="B100" s="3" t="s">
        <v>16</v>
      </c>
      <c r="C100" s="3" t="s">
        <v>25</v>
      </c>
      <c r="D100" s="3" t="s">
        <v>44</v>
      </c>
      <c r="E100" s="56">
        <v>1</v>
      </c>
      <c r="F100" s="49" t="s">
        <v>32</v>
      </c>
      <c r="G100" s="56">
        <v>43040</v>
      </c>
      <c r="H100" s="56">
        <v>200</v>
      </c>
      <c r="I100" s="23">
        <f>I101</f>
        <v>74.38</v>
      </c>
      <c r="J100" s="23">
        <f t="shared" si="24"/>
        <v>74.38</v>
      </c>
      <c r="K100" s="222">
        <f t="shared" si="15"/>
        <v>100</v>
      </c>
    </row>
    <row r="101" spans="1:12" ht="31.5" x14ac:dyDescent="0.25">
      <c r="A101" s="54" t="s">
        <v>94</v>
      </c>
      <c r="B101" s="3" t="s">
        <v>16</v>
      </c>
      <c r="C101" s="3" t="s">
        <v>25</v>
      </c>
      <c r="D101" s="3" t="s">
        <v>44</v>
      </c>
      <c r="E101" s="56">
        <v>1</v>
      </c>
      <c r="F101" s="49" t="s">
        <v>32</v>
      </c>
      <c r="G101" s="56">
        <v>43040</v>
      </c>
      <c r="H101" s="56">
        <v>240</v>
      </c>
      <c r="I101" s="23">
        <f>'Прил 2'!J101</f>
        <v>74.38</v>
      </c>
      <c r="J101" s="23">
        <f>'Прил 2'!K101</f>
        <v>74.38</v>
      </c>
      <c r="K101" s="222">
        <f t="shared" si="15"/>
        <v>100</v>
      </c>
    </row>
    <row r="102" spans="1:12" x14ac:dyDescent="0.25">
      <c r="A102" s="57" t="s">
        <v>55</v>
      </c>
      <c r="B102" s="58" t="s">
        <v>27</v>
      </c>
      <c r="C102" s="58"/>
      <c r="D102" s="64"/>
      <c r="E102" s="58"/>
      <c r="F102" s="58"/>
      <c r="G102" s="58"/>
      <c r="H102" s="65"/>
      <c r="I102" s="61">
        <f t="shared" ref="I102:J107" si="25">I103</f>
        <v>90.668580000000006</v>
      </c>
      <c r="J102" s="61">
        <f t="shared" si="25"/>
        <v>90.668000000000006</v>
      </c>
      <c r="K102" s="79">
        <f t="shared" si="15"/>
        <v>99.999360307617039</v>
      </c>
    </row>
    <row r="103" spans="1:12" x14ac:dyDescent="0.25">
      <c r="A103" s="66" t="s">
        <v>23</v>
      </c>
      <c r="B103" s="58" t="s">
        <v>27</v>
      </c>
      <c r="C103" s="58" t="s">
        <v>13</v>
      </c>
      <c r="D103" s="65"/>
      <c r="E103" s="58"/>
      <c r="F103" s="58"/>
      <c r="G103" s="58"/>
      <c r="H103" s="65"/>
      <c r="I103" s="61">
        <f>I104</f>
        <v>90.668580000000006</v>
      </c>
      <c r="J103" s="61">
        <f t="shared" si="25"/>
        <v>90.668000000000006</v>
      </c>
      <c r="K103" s="79">
        <f t="shared" si="15"/>
        <v>99.999360307617039</v>
      </c>
    </row>
    <row r="104" spans="1:12" ht="47.25" x14ac:dyDescent="0.25">
      <c r="A104" s="62" t="s">
        <v>153</v>
      </c>
      <c r="B104" s="3" t="s">
        <v>27</v>
      </c>
      <c r="C104" s="3" t="s">
        <v>13</v>
      </c>
      <c r="D104" s="3">
        <v>89</v>
      </c>
      <c r="E104" s="3"/>
      <c r="F104" s="3"/>
      <c r="G104" s="3"/>
      <c r="H104" s="48"/>
      <c r="I104" s="23">
        <f>I105</f>
        <v>90.668580000000006</v>
      </c>
      <c r="J104" s="23">
        <f t="shared" si="25"/>
        <v>90.668000000000006</v>
      </c>
      <c r="K104" s="222">
        <f t="shared" si="15"/>
        <v>99.999360307617039</v>
      </c>
      <c r="L104" s="17"/>
    </row>
    <row r="105" spans="1:12" ht="51.75" customHeight="1" x14ac:dyDescent="0.25">
      <c r="A105" s="62" t="s">
        <v>154</v>
      </c>
      <c r="B105" s="3" t="s">
        <v>27</v>
      </c>
      <c r="C105" s="3" t="s">
        <v>13</v>
      </c>
      <c r="D105" s="3">
        <v>89</v>
      </c>
      <c r="E105" s="3">
        <v>1</v>
      </c>
      <c r="F105" s="3"/>
      <c r="G105" s="3"/>
      <c r="H105" s="48"/>
      <c r="I105" s="23">
        <f>I106</f>
        <v>90.668580000000006</v>
      </c>
      <c r="J105" s="23">
        <f t="shared" si="25"/>
        <v>90.668000000000006</v>
      </c>
      <c r="K105" s="222">
        <f t="shared" si="15"/>
        <v>99.999360307617039</v>
      </c>
      <c r="L105" s="17"/>
    </row>
    <row r="106" spans="1:12" x14ac:dyDescent="0.25">
      <c r="A106" s="62" t="s">
        <v>88</v>
      </c>
      <c r="B106" s="67" t="s">
        <v>27</v>
      </c>
      <c r="C106" s="67" t="s">
        <v>13</v>
      </c>
      <c r="D106" s="68">
        <v>89</v>
      </c>
      <c r="E106" s="49">
        <v>1</v>
      </c>
      <c r="F106" s="49" t="s">
        <v>32</v>
      </c>
      <c r="G106" s="49" t="s">
        <v>57</v>
      </c>
      <c r="H106" s="68"/>
      <c r="I106" s="23">
        <f t="shared" si="25"/>
        <v>90.668580000000006</v>
      </c>
      <c r="J106" s="23">
        <f t="shared" si="25"/>
        <v>90.668000000000006</v>
      </c>
      <c r="K106" s="222">
        <f t="shared" si="15"/>
        <v>99.999360307617039</v>
      </c>
    </row>
    <row r="107" spans="1:12" x14ac:dyDescent="0.25">
      <c r="A107" s="62" t="s">
        <v>89</v>
      </c>
      <c r="B107" s="67" t="s">
        <v>27</v>
      </c>
      <c r="C107" s="67" t="s">
        <v>13</v>
      </c>
      <c r="D107" s="68">
        <v>89</v>
      </c>
      <c r="E107" s="49">
        <v>1</v>
      </c>
      <c r="F107" s="49" t="s">
        <v>32</v>
      </c>
      <c r="G107" s="49" t="s">
        <v>57</v>
      </c>
      <c r="H107" s="68" t="s">
        <v>91</v>
      </c>
      <c r="I107" s="23">
        <f t="shared" si="25"/>
        <v>90.668580000000006</v>
      </c>
      <c r="J107" s="23">
        <f t="shared" si="25"/>
        <v>90.668000000000006</v>
      </c>
      <c r="K107" s="222">
        <f t="shared" si="15"/>
        <v>99.999360307617039</v>
      </c>
    </row>
    <row r="108" spans="1:12" x14ac:dyDescent="0.25">
      <c r="A108" s="62" t="s">
        <v>90</v>
      </c>
      <c r="B108" s="67" t="s">
        <v>27</v>
      </c>
      <c r="C108" s="67" t="s">
        <v>13</v>
      </c>
      <c r="D108" s="68">
        <v>89</v>
      </c>
      <c r="E108" s="49">
        <v>1</v>
      </c>
      <c r="F108" s="49" t="s">
        <v>32</v>
      </c>
      <c r="G108" s="49" t="s">
        <v>57</v>
      </c>
      <c r="H108" s="68" t="s">
        <v>92</v>
      </c>
      <c r="I108" s="23">
        <f>'Прил 2'!J108</f>
        <v>90.668580000000006</v>
      </c>
      <c r="J108" s="23">
        <f>'Прил 2'!K108</f>
        <v>90.668000000000006</v>
      </c>
      <c r="K108" s="222">
        <f t="shared" si="15"/>
        <v>99.999360307617039</v>
      </c>
    </row>
    <row r="109" spans="1:12" x14ac:dyDescent="0.25">
      <c r="A109" s="69" t="s">
        <v>15</v>
      </c>
      <c r="B109" s="70" t="s">
        <v>28</v>
      </c>
      <c r="C109" s="70"/>
      <c r="D109" s="71"/>
      <c r="E109" s="72"/>
      <c r="F109" s="72"/>
      <c r="G109" s="72"/>
      <c r="H109" s="71"/>
      <c r="I109" s="61">
        <f t="shared" ref="I109:J114" si="26">I110</f>
        <v>1.5</v>
      </c>
      <c r="J109" s="61">
        <f t="shared" si="26"/>
        <v>1.4610000000000001</v>
      </c>
      <c r="K109" s="79">
        <f t="shared" si="15"/>
        <v>97.4</v>
      </c>
    </row>
    <row r="110" spans="1:12" ht="31.5" x14ac:dyDescent="0.25">
      <c r="A110" s="69" t="s">
        <v>58</v>
      </c>
      <c r="B110" s="72">
        <v>13</v>
      </c>
      <c r="C110" s="72" t="s">
        <v>13</v>
      </c>
      <c r="D110" s="73"/>
      <c r="E110" s="72"/>
      <c r="F110" s="72"/>
      <c r="G110" s="72"/>
      <c r="H110" s="71"/>
      <c r="I110" s="61">
        <f t="shared" si="26"/>
        <v>1.5</v>
      </c>
      <c r="J110" s="61">
        <f t="shared" si="26"/>
        <v>1.4610000000000001</v>
      </c>
      <c r="K110" s="222">
        <f t="shared" si="15"/>
        <v>97.4</v>
      </c>
    </row>
    <row r="111" spans="1:12" ht="47.25" x14ac:dyDescent="0.25">
      <c r="A111" s="62" t="s">
        <v>153</v>
      </c>
      <c r="B111" s="49" t="s">
        <v>28</v>
      </c>
      <c r="C111" s="49" t="s">
        <v>13</v>
      </c>
      <c r="D111" s="3">
        <v>89</v>
      </c>
      <c r="E111" s="3">
        <v>0</v>
      </c>
      <c r="F111" s="49"/>
      <c r="G111" s="49"/>
      <c r="H111" s="68"/>
      <c r="I111" s="23">
        <f t="shared" si="26"/>
        <v>1.5</v>
      </c>
      <c r="J111" s="23">
        <f t="shared" si="26"/>
        <v>1.4610000000000001</v>
      </c>
      <c r="K111" s="222">
        <f t="shared" si="15"/>
        <v>97.4</v>
      </c>
    </row>
    <row r="112" spans="1:12" ht="52.5" customHeight="1" x14ac:dyDescent="0.25">
      <c r="A112" s="62" t="s">
        <v>154</v>
      </c>
      <c r="B112" s="49" t="s">
        <v>28</v>
      </c>
      <c r="C112" s="49" t="s">
        <v>13</v>
      </c>
      <c r="D112" s="3">
        <v>89</v>
      </c>
      <c r="E112" s="3">
        <v>1</v>
      </c>
      <c r="F112" s="49"/>
      <c r="G112" s="49"/>
      <c r="H112" s="68"/>
      <c r="I112" s="23">
        <f t="shared" si="26"/>
        <v>1.5</v>
      </c>
      <c r="J112" s="23">
        <f t="shared" si="26"/>
        <v>1.4610000000000001</v>
      </c>
      <c r="K112" s="222">
        <f t="shared" si="15"/>
        <v>97.4</v>
      </c>
    </row>
    <row r="113" spans="1:11" x14ac:dyDescent="0.25">
      <c r="A113" s="54" t="s">
        <v>59</v>
      </c>
      <c r="B113" s="49">
        <v>13</v>
      </c>
      <c r="C113" s="49" t="s">
        <v>13</v>
      </c>
      <c r="D113" s="74">
        <v>89</v>
      </c>
      <c r="E113" s="49">
        <v>1</v>
      </c>
      <c r="F113" s="49" t="s">
        <v>32</v>
      </c>
      <c r="G113" s="49">
        <v>41240</v>
      </c>
      <c r="H113" s="68"/>
      <c r="I113" s="23">
        <f t="shared" si="26"/>
        <v>1.5</v>
      </c>
      <c r="J113" s="23">
        <f t="shared" si="26"/>
        <v>1.4610000000000001</v>
      </c>
      <c r="K113" s="222">
        <f t="shared" si="15"/>
        <v>97.4</v>
      </c>
    </row>
    <row r="114" spans="1:11" x14ac:dyDescent="0.25">
      <c r="A114" s="54" t="s">
        <v>86</v>
      </c>
      <c r="B114" s="49">
        <v>13</v>
      </c>
      <c r="C114" s="49" t="s">
        <v>13</v>
      </c>
      <c r="D114" s="74">
        <v>89</v>
      </c>
      <c r="E114" s="49">
        <v>1</v>
      </c>
      <c r="F114" s="49" t="s">
        <v>32</v>
      </c>
      <c r="G114" s="49" t="s">
        <v>63</v>
      </c>
      <c r="H114" s="68" t="s">
        <v>87</v>
      </c>
      <c r="I114" s="23">
        <f t="shared" si="26"/>
        <v>1.5</v>
      </c>
      <c r="J114" s="23">
        <f t="shared" si="26"/>
        <v>1.4610000000000001</v>
      </c>
      <c r="K114" s="222">
        <f t="shared" si="15"/>
        <v>97.4</v>
      </c>
    </row>
    <row r="115" spans="1:11" x14ac:dyDescent="0.25">
      <c r="A115" s="53" t="s">
        <v>60</v>
      </c>
      <c r="B115" s="49">
        <v>13</v>
      </c>
      <c r="C115" s="49" t="s">
        <v>13</v>
      </c>
      <c r="D115" s="74">
        <v>89</v>
      </c>
      <c r="E115" s="49">
        <v>1</v>
      </c>
      <c r="F115" s="49" t="s">
        <v>32</v>
      </c>
      <c r="G115" s="49" t="s">
        <v>63</v>
      </c>
      <c r="H115" s="68">
        <v>730</v>
      </c>
      <c r="I115" s="23">
        <f>'Прил 2'!J115</f>
        <v>1.5</v>
      </c>
      <c r="J115" s="23">
        <f>'Прил 2'!K115</f>
        <v>1.4610000000000001</v>
      </c>
      <c r="K115" s="222">
        <f t="shared" si="15"/>
        <v>97.4</v>
      </c>
    </row>
  </sheetData>
  <autoFilter ref="A6:K115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4 B48">
    <cfRule type="expression" dxfId="38" priority="47" stopIfTrue="1">
      <formula>$F44=""</formula>
    </cfRule>
    <cfRule type="expression" dxfId="37" priority="48" stopIfTrue="1">
      <formula>#REF!&lt;&gt;""</formula>
    </cfRule>
    <cfRule type="expression" dxfId="36" priority="49" stopIfTrue="1">
      <formula>AND($G44="",$F44&lt;&gt;"")</formula>
    </cfRule>
  </conditionalFormatting>
  <conditionalFormatting sqref="B69">
    <cfRule type="expression" dxfId="35" priority="44" stopIfTrue="1">
      <formula>$F69=""</formula>
    </cfRule>
    <cfRule type="expression" dxfId="34" priority="46" stopIfTrue="1">
      <formula>AND($G69="",$F69&lt;&gt;"")</formula>
    </cfRule>
  </conditionalFormatting>
  <conditionalFormatting sqref="A42">
    <cfRule type="expression" dxfId="33" priority="41" stopIfTrue="1">
      <formula>$F42=""</formula>
    </cfRule>
    <cfRule type="expression" dxfId="32" priority="42" stopIfTrue="1">
      <formula>#REF!&lt;&gt;""</formula>
    </cfRule>
    <cfRule type="expression" dxfId="31" priority="43" stopIfTrue="1">
      <formula>AND($G42="",$F42&lt;&gt;"")</formula>
    </cfRule>
  </conditionalFormatting>
  <conditionalFormatting sqref="A96 A99">
    <cfRule type="expression" dxfId="30" priority="35" stopIfTrue="1">
      <formula>$F96=""</formula>
    </cfRule>
    <cfRule type="expression" dxfId="29" priority="37" stopIfTrue="1">
      <formula>AND($G96="",$F96&lt;&gt;"")</formula>
    </cfRule>
  </conditionalFormatting>
  <conditionalFormatting sqref="A99">
    <cfRule type="expression" dxfId="28" priority="32" stopIfTrue="1">
      <formula>$F99=""</formula>
    </cfRule>
    <cfRule type="expression" dxfId="27" priority="34" stopIfTrue="1">
      <formula>AND($G99="",$F99&lt;&gt;"")</formula>
    </cfRule>
  </conditionalFormatting>
  <conditionalFormatting sqref="A42">
    <cfRule type="expression" dxfId="26" priority="29" stopIfTrue="1">
      <formula>$F42=""</formula>
    </cfRule>
    <cfRule type="expression" dxfId="25" priority="30" stopIfTrue="1">
      <formula>#REF!&lt;&gt;""</formula>
    </cfRule>
    <cfRule type="expression" dxfId="24" priority="31" stopIfTrue="1">
      <formula>AND($G42="",$F42&lt;&gt;"")</formula>
    </cfRule>
  </conditionalFormatting>
  <conditionalFormatting sqref="A39">
    <cfRule type="expression" dxfId="23" priority="26" stopIfTrue="1">
      <formula>$F39=""</formula>
    </cfRule>
    <cfRule type="expression" dxfId="22" priority="27" stopIfTrue="1">
      <formula>#REF!&lt;&gt;""</formula>
    </cfRule>
    <cfRule type="expression" dxfId="21" priority="28" stopIfTrue="1">
      <formula>AND($G39="",$F39&lt;&gt;"")</formula>
    </cfRule>
  </conditionalFormatting>
  <conditionalFormatting sqref="F42 E93:E94 F94:F95">
    <cfRule type="expression" dxfId="20" priority="24" stopIfTrue="1">
      <formula>$C42=""</formula>
    </cfRule>
    <cfRule type="expression" dxfId="19" priority="25" stopIfTrue="1">
      <formula>$D42&lt;&gt;""</formula>
    </cfRule>
  </conditionalFormatting>
  <conditionalFormatting sqref="E42">
    <cfRule type="expression" dxfId="18" priority="22" stopIfTrue="1">
      <formula>$C42=""</formula>
    </cfRule>
    <cfRule type="expression" dxfId="17" priority="23" stopIfTrue="1">
      <formula>$D42&lt;&gt;""</formula>
    </cfRule>
  </conditionalFormatting>
  <conditionalFormatting sqref="F93">
    <cfRule type="expression" dxfId="16" priority="15" stopIfTrue="1">
      <formula>$C93=""</formula>
    </cfRule>
    <cfRule type="expression" dxfId="15" priority="16" stopIfTrue="1">
      <formula>$D93&lt;&gt;""</formula>
    </cfRule>
  </conditionalFormatting>
  <conditionalFormatting sqref="F93">
    <cfRule type="expression" dxfId="14" priority="11" stopIfTrue="1">
      <formula>$C93=""</formula>
    </cfRule>
    <cfRule type="expression" dxfId="13" priority="12" stopIfTrue="1">
      <formula>$D93&lt;&gt;""</formula>
    </cfRule>
  </conditionalFormatting>
  <conditionalFormatting sqref="F42">
    <cfRule type="expression" dxfId="12" priority="9" stopIfTrue="1">
      <formula>$C42=""</formula>
    </cfRule>
    <cfRule type="expression" dxfId="11" priority="10" stopIfTrue="1">
      <formula>$D42&lt;&gt;""</formula>
    </cfRule>
  </conditionalFormatting>
  <conditionalFormatting sqref="E42">
    <cfRule type="expression" dxfId="10" priority="7" stopIfTrue="1">
      <formula>$C42=""</formula>
    </cfRule>
    <cfRule type="expression" dxfId="9" priority="8" stopIfTrue="1">
      <formula>$D42&lt;&gt;""</formula>
    </cfRule>
  </conditionalFormatting>
  <conditionalFormatting sqref="A48">
    <cfRule type="expression" dxfId="8" priority="4" stopIfTrue="1">
      <formula>$F48=""</formula>
    </cfRule>
    <cfRule type="expression" dxfId="7" priority="5" stopIfTrue="1">
      <formula>$H48&lt;&gt;""</formula>
    </cfRule>
    <cfRule type="expression" dxfId="6" priority="6" stopIfTrue="1">
      <formula>AND($G48="",$F48&lt;&gt;"")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B69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A96 A99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55"/>
  <sheetViews>
    <sheetView view="pageBreakPreview" zoomScaleNormal="100" zoomScaleSheetLayoutView="100" workbookViewId="0">
      <selection activeCell="F154" sqref="F154"/>
    </sheetView>
  </sheetViews>
  <sheetFormatPr defaultColWidth="9.140625" defaultRowHeight="15" x14ac:dyDescent="0.2"/>
  <cols>
    <col min="1" max="1" width="54.85546875" style="28" customWidth="1"/>
    <col min="2" max="8" width="9.140625" style="9"/>
    <col min="9" max="9" width="9.140625" style="9" customWidth="1"/>
    <col min="10" max="10" width="12" style="9" customWidth="1"/>
    <col min="11" max="11" width="13.5703125" style="9" customWidth="1"/>
    <col min="12" max="12" width="14" style="9" customWidth="1"/>
    <col min="13" max="53" width="9.140625" style="1"/>
    <col min="54" max="16384" width="9.140625" style="9"/>
  </cols>
  <sheetData>
    <row r="1" spans="1:53" ht="163.5" customHeight="1" x14ac:dyDescent="0.25">
      <c r="A1" s="126"/>
      <c r="B1" s="127"/>
      <c r="C1" s="128"/>
      <c r="D1" s="128"/>
      <c r="E1" s="128"/>
      <c r="F1" s="128"/>
      <c r="G1" s="128"/>
      <c r="H1" s="128"/>
      <c r="I1" s="166"/>
      <c r="J1" s="224" t="s">
        <v>214</v>
      </c>
      <c r="K1" s="224"/>
      <c r="L1" s="224"/>
    </row>
    <row r="2" spans="1:53" ht="79.5" customHeight="1" x14ac:dyDescent="0.35">
      <c r="A2" s="234" t="s">
        <v>218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5"/>
      <c r="N2" s="235"/>
      <c r="O2" s="235"/>
      <c r="P2" s="235"/>
      <c r="Q2" s="235"/>
      <c r="R2" s="235"/>
      <c r="S2" s="235"/>
      <c r="T2" s="235"/>
    </row>
    <row r="3" spans="1:53" ht="15.75" x14ac:dyDescent="0.25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107"/>
      <c r="L3" s="106" t="s">
        <v>169</v>
      </c>
    </row>
    <row r="4" spans="1:53" ht="15.75" x14ac:dyDescent="0.2">
      <c r="A4" s="232" t="s">
        <v>9</v>
      </c>
      <c r="B4" s="232" t="s">
        <v>165</v>
      </c>
      <c r="C4" s="232"/>
      <c r="D4" s="232"/>
      <c r="E4" s="232"/>
      <c r="F4" s="232" t="s">
        <v>11</v>
      </c>
      <c r="G4" s="232" t="s">
        <v>10</v>
      </c>
      <c r="H4" s="232" t="s">
        <v>164</v>
      </c>
      <c r="I4" s="232" t="s">
        <v>18</v>
      </c>
      <c r="J4" s="225" t="s">
        <v>3</v>
      </c>
      <c r="K4" s="225"/>
      <c r="L4" s="225"/>
    </row>
    <row r="5" spans="1:53" ht="36" customHeight="1" x14ac:dyDescent="0.2">
      <c r="A5" s="232" t="s">
        <v>167</v>
      </c>
      <c r="B5" s="232" t="s">
        <v>167</v>
      </c>
      <c r="C5" s="232"/>
      <c r="D5" s="232"/>
      <c r="E5" s="232"/>
      <c r="F5" s="232" t="s">
        <v>167</v>
      </c>
      <c r="G5" s="232" t="s">
        <v>167</v>
      </c>
      <c r="H5" s="232" t="s">
        <v>167</v>
      </c>
      <c r="I5" s="232" t="s">
        <v>167</v>
      </c>
      <c r="J5" s="167" t="s">
        <v>208</v>
      </c>
      <c r="K5" s="167" t="s">
        <v>209</v>
      </c>
      <c r="L5" s="167" t="s">
        <v>210</v>
      </c>
    </row>
    <row r="6" spans="1:53" s="24" customFormat="1" ht="15.75" x14ac:dyDescent="0.2">
      <c r="A6" s="129">
        <v>1</v>
      </c>
      <c r="B6" s="102">
        <v>2</v>
      </c>
      <c r="C6" s="102">
        <v>3</v>
      </c>
      <c r="D6" s="102">
        <v>4</v>
      </c>
      <c r="E6" s="130">
        <v>5</v>
      </c>
      <c r="F6" s="102">
        <v>6</v>
      </c>
      <c r="G6" s="131">
        <v>7</v>
      </c>
      <c r="H6" s="102">
        <v>8</v>
      </c>
      <c r="I6" s="102">
        <v>9</v>
      </c>
      <c r="J6" s="132" t="s">
        <v>27</v>
      </c>
      <c r="K6" s="132" t="s">
        <v>41</v>
      </c>
      <c r="L6" s="133" t="s">
        <v>130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6" customFormat="1" ht="19.899999999999999" customHeight="1" x14ac:dyDescent="0.25">
      <c r="A7" s="134" t="s">
        <v>19</v>
      </c>
      <c r="B7" s="135"/>
      <c r="C7" s="135"/>
      <c r="D7" s="135"/>
      <c r="E7" s="136"/>
      <c r="F7" s="72"/>
      <c r="G7" s="137"/>
      <c r="H7" s="135"/>
      <c r="I7" s="135"/>
      <c r="J7" s="138">
        <f>J43+J95+J15+J29+J22+J8+J36</f>
        <v>2524.2025400000002</v>
      </c>
      <c r="K7" s="138">
        <f>K43+K95+K15+K29+K22+K8+K36</f>
        <v>2326.5929999999998</v>
      </c>
      <c r="L7" s="223">
        <f>K7/J7*100</f>
        <v>92.171407132804788</v>
      </c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</row>
    <row r="8" spans="1:53" s="26" customFormat="1" ht="68.25" customHeight="1" x14ac:dyDescent="0.25">
      <c r="A8" s="54" t="s">
        <v>191</v>
      </c>
      <c r="B8" s="193" t="s">
        <v>41</v>
      </c>
      <c r="C8" s="191"/>
      <c r="D8" s="191"/>
      <c r="E8" s="192"/>
      <c r="F8" s="49"/>
      <c r="G8" s="49"/>
      <c r="H8" s="49"/>
      <c r="I8" s="135"/>
      <c r="J8" s="201">
        <f t="shared" ref="J8:J13" si="0">J9</f>
        <v>2</v>
      </c>
      <c r="K8" s="201">
        <f t="shared" ref="K8:K13" si="1">K9</f>
        <v>0</v>
      </c>
      <c r="L8" s="201">
        <f t="shared" ref="L8:L71" si="2">K8/J8*100</f>
        <v>0</v>
      </c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</row>
    <row r="9" spans="1:53" s="26" customFormat="1" ht="19.899999999999999" customHeight="1" x14ac:dyDescent="0.25">
      <c r="A9" s="54" t="s">
        <v>189</v>
      </c>
      <c r="B9" s="193" t="s">
        <v>41</v>
      </c>
      <c r="C9" s="191" t="s">
        <v>158</v>
      </c>
      <c r="D9" s="191" t="s">
        <v>32</v>
      </c>
      <c r="E9" s="192" t="s">
        <v>190</v>
      </c>
      <c r="F9" s="49"/>
      <c r="G9" s="49"/>
      <c r="H9" s="49"/>
      <c r="I9" s="135"/>
      <c r="J9" s="201">
        <f t="shared" si="0"/>
        <v>2</v>
      </c>
      <c r="K9" s="201">
        <f t="shared" si="1"/>
        <v>0</v>
      </c>
      <c r="L9" s="201">
        <f t="shared" si="2"/>
        <v>0</v>
      </c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</row>
    <row r="10" spans="1:53" s="26" customFormat="1" ht="19.899999999999999" customHeight="1" x14ac:dyDescent="0.25">
      <c r="A10" s="54" t="s">
        <v>93</v>
      </c>
      <c r="B10" s="193" t="s">
        <v>41</v>
      </c>
      <c r="C10" s="191" t="s">
        <v>158</v>
      </c>
      <c r="D10" s="191" t="s">
        <v>32</v>
      </c>
      <c r="E10" s="192" t="s">
        <v>190</v>
      </c>
      <c r="F10" s="49" t="s">
        <v>95</v>
      </c>
      <c r="G10" s="49"/>
      <c r="H10" s="49"/>
      <c r="I10" s="135"/>
      <c r="J10" s="201">
        <f t="shared" si="0"/>
        <v>2</v>
      </c>
      <c r="K10" s="201">
        <f t="shared" si="1"/>
        <v>0</v>
      </c>
      <c r="L10" s="201">
        <f t="shared" si="2"/>
        <v>0</v>
      </c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</row>
    <row r="11" spans="1:53" s="26" customFormat="1" ht="38.25" customHeight="1" x14ac:dyDescent="0.25">
      <c r="A11" s="54" t="s">
        <v>94</v>
      </c>
      <c r="B11" s="193" t="s">
        <v>41</v>
      </c>
      <c r="C11" s="191" t="s">
        <v>158</v>
      </c>
      <c r="D11" s="191" t="s">
        <v>32</v>
      </c>
      <c r="E11" s="192" t="s">
        <v>190</v>
      </c>
      <c r="F11" s="49" t="s">
        <v>96</v>
      </c>
      <c r="G11" s="49"/>
      <c r="H11" s="49"/>
      <c r="I11" s="135"/>
      <c r="J11" s="201">
        <f t="shared" si="0"/>
        <v>2</v>
      </c>
      <c r="K11" s="201">
        <f t="shared" si="1"/>
        <v>0</v>
      </c>
      <c r="L11" s="201">
        <f t="shared" si="2"/>
        <v>0</v>
      </c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</row>
    <row r="12" spans="1:53" s="26" customFormat="1" ht="19.899999999999999" customHeight="1" x14ac:dyDescent="0.25">
      <c r="A12" s="95" t="s">
        <v>12</v>
      </c>
      <c r="B12" s="193" t="s">
        <v>41</v>
      </c>
      <c r="C12" s="191" t="s">
        <v>158</v>
      </c>
      <c r="D12" s="191" t="s">
        <v>32</v>
      </c>
      <c r="E12" s="192" t="s">
        <v>190</v>
      </c>
      <c r="F12" s="49" t="s">
        <v>96</v>
      </c>
      <c r="G12" s="49" t="s">
        <v>13</v>
      </c>
      <c r="H12" s="49"/>
      <c r="I12" s="135"/>
      <c r="J12" s="201">
        <f t="shared" si="0"/>
        <v>2</v>
      </c>
      <c r="K12" s="201">
        <f t="shared" si="1"/>
        <v>0</v>
      </c>
      <c r="L12" s="201">
        <f t="shared" si="2"/>
        <v>0</v>
      </c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</row>
    <row r="13" spans="1:53" s="26" customFormat="1" ht="19.899999999999999" customHeight="1" x14ac:dyDescent="0.25">
      <c r="A13" s="95" t="s">
        <v>178</v>
      </c>
      <c r="B13" s="193" t="s">
        <v>41</v>
      </c>
      <c r="C13" s="191" t="s">
        <v>158</v>
      </c>
      <c r="D13" s="191" t="s">
        <v>32</v>
      </c>
      <c r="E13" s="192" t="s">
        <v>190</v>
      </c>
      <c r="F13" s="49" t="s">
        <v>96</v>
      </c>
      <c r="G13" s="49" t="s">
        <v>13</v>
      </c>
      <c r="H13" s="49" t="s">
        <v>28</v>
      </c>
      <c r="I13" s="135"/>
      <c r="J13" s="201">
        <f t="shared" si="0"/>
        <v>2</v>
      </c>
      <c r="K13" s="201">
        <f t="shared" si="1"/>
        <v>0</v>
      </c>
      <c r="L13" s="201">
        <f t="shared" si="2"/>
        <v>0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</row>
    <row r="14" spans="1:53" s="26" customFormat="1" ht="51" customHeight="1" x14ac:dyDescent="0.25">
      <c r="A14" s="182" t="s">
        <v>147</v>
      </c>
      <c r="B14" s="137" t="s">
        <v>41</v>
      </c>
      <c r="C14" s="135" t="s">
        <v>158</v>
      </c>
      <c r="D14" s="135" t="s">
        <v>32</v>
      </c>
      <c r="E14" s="136" t="s">
        <v>190</v>
      </c>
      <c r="F14" s="72" t="s">
        <v>96</v>
      </c>
      <c r="G14" s="72" t="s">
        <v>13</v>
      </c>
      <c r="H14" s="72" t="s">
        <v>28</v>
      </c>
      <c r="I14" s="135" t="s">
        <v>179</v>
      </c>
      <c r="J14" s="202">
        <f>'Прил 2'!J53</f>
        <v>2</v>
      </c>
      <c r="K14" s="202">
        <f>'Прил 2'!K53</f>
        <v>0</v>
      </c>
      <c r="L14" s="202">
        <f t="shared" si="2"/>
        <v>0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</row>
    <row r="15" spans="1:53" s="26" customFormat="1" ht="66.75" customHeight="1" x14ac:dyDescent="0.25">
      <c r="A15" s="96" t="s">
        <v>182</v>
      </c>
      <c r="B15" s="176" t="s">
        <v>28</v>
      </c>
      <c r="C15" s="183"/>
      <c r="D15" s="183"/>
      <c r="E15" s="64"/>
      <c r="F15" s="72"/>
      <c r="G15" s="200"/>
      <c r="H15" s="183"/>
      <c r="I15" s="183"/>
      <c r="J15" s="201">
        <f t="shared" ref="J15:K20" si="3">J16</f>
        <v>338.10253999999998</v>
      </c>
      <c r="K15" s="201">
        <f t="shared" si="3"/>
        <v>185.7</v>
      </c>
      <c r="L15" s="201">
        <f t="shared" si="2"/>
        <v>54.924165905408465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</row>
    <row r="16" spans="1:53" s="26" customFormat="1" ht="242.25" customHeight="1" x14ac:dyDescent="0.25">
      <c r="A16" s="115" t="s">
        <v>196</v>
      </c>
      <c r="B16" s="49" t="s">
        <v>28</v>
      </c>
      <c r="C16" s="49" t="s">
        <v>158</v>
      </c>
      <c r="D16" s="49" t="s">
        <v>13</v>
      </c>
      <c r="E16" s="74" t="s">
        <v>51</v>
      </c>
      <c r="F16" s="49"/>
      <c r="G16" s="52"/>
      <c r="H16" s="49"/>
      <c r="I16" s="49"/>
      <c r="J16" s="201">
        <f t="shared" si="3"/>
        <v>338.10253999999998</v>
      </c>
      <c r="K16" s="201">
        <f t="shared" ref="K16:K20" si="4">K17</f>
        <v>185.7</v>
      </c>
      <c r="L16" s="201">
        <f t="shared" si="2"/>
        <v>54.924165905408465</v>
      </c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</row>
    <row r="17" spans="1:53" s="26" customFormat="1" ht="43.5" customHeight="1" x14ac:dyDescent="0.25">
      <c r="A17" s="54" t="s">
        <v>94</v>
      </c>
      <c r="B17" s="49" t="s">
        <v>28</v>
      </c>
      <c r="C17" s="49" t="s">
        <v>158</v>
      </c>
      <c r="D17" s="49" t="s">
        <v>13</v>
      </c>
      <c r="E17" s="74" t="s">
        <v>51</v>
      </c>
      <c r="F17" s="49" t="s">
        <v>95</v>
      </c>
      <c r="G17" s="52"/>
      <c r="H17" s="49"/>
      <c r="I17" s="49"/>
      <c r="J17" s="201">
        <f t="shared" si="3"/>
        <v>338.10253999999998</v>
      </c>
      <c r="K17" s="201">
        <f t="shared" si="4"/>
        <v>185.7</v>
      </c>
      <c r="L17" s="201">
        <f t="shared" si="2"/>
        <v>54.924165905408465</v>
      </c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</row>
    <row r="18" spans="1:53" s="26" customFormat="1" ht="18.75" customHeight="1" x14ac:dyDescent="0.25">
      <c r="A18" s="54" t="s">
        <v>38</v>
      </c>
      <c r="B18" s="49" t="s">
        <v>28</v>
      </c>
      <c r="C18" s="49" t="s">
        <v>158</v>
      </c>
      <c r="D18" s="49" t="s">
        <v>13</v>
      </c>
      <c r="E18" s="74" t="s">
        <v>51</v>
      </c>
      <c r="F18" s="49" t="s">
        <v>96</v>
      </c>
      <c r="G18" s="52"/>
      <c r="H18" s="49"/>
      <c r="I18" s="49"/>
      <c r="J18" s="201">
        <f t="shared" si="3"/>
        <v>338.10253999999998</v>
      </c>
      <c r="K18" s="201">
        <f t="shared" si="4"/>
        <v>185.7</v>
      </c>
      <c r="L18" s="201">
        <f t="shared" si="2"/>
        <v>54.924165905408465</v>
      </c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</row>
    <row r="19" spans="1:53" s="26" customFormat="1" ht="24.75" customHeight="1" x14ac:dyDescent="0.25">
      <c r="A19" s="54" t="s">
        <v>49</v>
      </c>
      <c r="B19" s="49" t="s">
        <v>28</v>
      </c>
      <c r="C19" s="49" t="s">
        <v>158</v>
      </c>
      <c r="D19" s="49" t="s">
        <v>13</v>
      </c>
      <c r="E19" s="74" t="s">
        <v>51</v>
      </c>
      <c r="F19" s="49" t="s">
        <v>96</v>
      </c>
      <c r="G19" s="52" t="s">
        <v>14</v>
      </c>
      <c r="H19" s="49"/>
      <c r="I19" s="49"/>
      <c r="J19" s="201">
        <f t="shared" si="3"/>
        <v>338.10253999999998</v>
      </c>
      <c r="K19" s="201">
        <f t="shared" si="4"/>
        <v>185.7</v>
      </c>
      <c r="L19" s="201">
        <f t="shared" si="2"/>
        <v>54.924165905408465</v>
      </c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</row>
    <row r="20" spans="1:53" s="26" customFormat="1" ht="24" customHeight="1" x14ac:dyDescent="0.25">
      <c r="A20" s="54" t="s">
        <v>50</v>
      </c>
      <c r="B20" s="49" t="s">
        <v>28</v>
      </c>
      <c r="C20" s="49" t="s">
        <v>158</v>
      </c>
      <c r="D20" s="49" t="s">
        <v>13</v>
      </c>
      <c r="E20" s="74" t="s">
        <v>51</v>
      </c>
      <c r="F20" s="49" t="s">
        <v>96</v>
      </c>
      <c r="G20" s="52" t="s">
        <v>14</v>
      </c>
      <c r="H20" s="49" t="s">
        <v>26</v>
      </c>
      <c r="I20" s="49"/>
      <c r="J20" s="201">
        <f t="shared" si="3"/>
        <v>338.10253999999998</v>
      </c>
      <c r="K20" s="201">
        <f t="shared" si="4"/>
        <v>185.7</v>
      </c>
      <c r="L20" s="201">
        <f t="shared" si="2"/>
        <v>54.924165905408465</v>
      </c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</row>
    <row r="21" spans="1:53" s="26" customFormat="1" ht="49.5" customHeight="1" x14ac:dyDescent="0.25">
      <c r="A21" s="182" t="s">
        <v>147</v>
      </c>
      <c r="B21" s="72" t="s">
        <v>28</v>
      </c>
      <c r="C21" s="72" t="s">
        <v>158</v>
      </c>
      <c r="D21" s="72" t="s">
        <v>13</v>
      </c>
      <c r="E21" s="73" t="s">
        <v>51</v>
      </c>
      <c r="F21" s="72" t="s">
        <v>96</v>
      </c>
      <c r="G21" s="189" t="s">
        <v>14</v>
      </c>
      <c r="H21" s="72" t="s">
        <v>26</v>
      </c>
      <c r="I21" s="72">
        <v>911</v>
      </c>
      <c r="J21" s="202">
        <f>'Прил 2'!J76</f>
        <v>338.10253999999998</v>
      </c>
      <c r="K21" s="202">
        <f>'Прил 2'!K76</f>
        <v>185.7</v>
      </c>
      <c r="L21" s="202">
        <f t="shared" si="2"/>
        <v>54.924165905408465</v>
      </c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</row>
    <row r="22" spans="1:53" s="26" customFormat="1" ht="49.5" customHeight="1" x14ac:dyDescent="0.25">
      <c r="A22" s="90" t="s">
        <v>188</v>
      </c>
      <c r="B22" s="193" t="s">
        <v>187</v>
      </c>
      <c r="C22" s="191"/>
      <c r="D22" s="191"/>
      <c r="E22" s="192"/>
      <c r="F22" s="49"/>
      <c r="G22" s="49"/>
      <c r="H22" s="49"/>
      <c r="I22" s="191"/>
      <c r="J22" s="201">
        <f t="shared" ref="J22:J27" si="5">J23</f>
        <v>34.799999999999997</v>
      </c>
      <c r="K22" s="201">
        <f t="shared" ref="K22:K27" si="6">K23</f>
        <v>12</v>
      </c>
      <c r="L22" s="201">
        <f t="shared" si="2"/>
        <v>34.482758620689658</v>
      </c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</row>
    <row r="23" spans="1:53" s="26" customFormat="1" ht="246" customHeight="1" x14ac:dyDescent="0.25">
      <c r="A23" s="115" t="s">
        <v>196</v>
      </c>
      <c r="B23" s="193" t="s">
        <v>187</v>
      </c>
      <c r="C23" s="191" t="s">
        <v>158</v>
      </c>
      <c r="D23" s="191" t="s">
        <v>13</v>
      </c>
      <c r="E23" s="192" t="s">
        <v>51</v>
      </c>
      <c r="F23" s="49"/>
      <c r="G23" s="49"/>
      <c r="H23" s="49"/>
      <c r="I23" s="191"/>
      <c r="J23" s="201">
        <f t="shared" si="5"/>
        <v>34.799999999999997</v>
      </c>
      <c r="K23" s="201">
        <f t="shared" si="6"/>
        <v>12</v>
      </c>
      <c r="L23" s="201">
        <f t="shared" si="2"/>
        <v>34.482758620689658</v>
      </c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</row>
    <row r="24" spans="1:53" s="26" customFormat="1" ht="36.75" customHeight="1" x14ac:dyDescent="0.25">
      <c r="A24" s="54" t="s">
        <v>93</v>
      </c>
      <c r="B24" s="193" t="s">
        <v>187</v>
      </c>
      <c r="C24" s="191" t="s">
        <v>158</v>
      </c>
      <c r="D24" s="191" t="s">
        <v>13</v>
      </c>
      <c r="E24" s="192" t="s">
        <v>51</v>
      </c>
      <c r="F24" s="49" t="s">
        <v>95</v>
      </c>
      <c r="G24" s="49"/>
      <c r="H24" s="49"/>
      <c r="I24" s="191"/>
      <c r="J24" s="201">
        <f t="shared" si="5"/>
        <v>34.799999999999997</v>
      </c>
      <c r="K24" s="201">
        <f t="shared" si="6"/>
        <v>12</v>
      </c>
      <c r="L24" s="201">
        <f t="shared" si="2"/>
        <v>34.482758620689658</v>
      </c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</row>
    <row r="25" spans="1:53" s="26" customFormat="1" ht="42.75" customHeight="1" x14ac:dyDescent="0.25">
      <c r="A25" s="54" t="s">
        <v>94</v>
      </c>
      <c r="B25" s="193" t="s">
        <v>187</v>
      </c>
      <c r="C25" s="191" t="s">
        <v>158</v>
      </c>
      <c r="D25" s="191" t="s">
        <v>13</v>
      </c>
      <c r="E25" s="192" t="s">
        <v>51</v>
      </c>
      <c r="F25" s="49" t="s">
        <v>96</v>
      </c>
      <c r="G25" s="49"/>
      <c r="H25" s="49"/>
      <c r="I25" s="191"/>
      <c r="J25" s="201">
        <f t="shared" si="5"/>
        <v>34.799999999999997</v>
      </c>
      <c r="K25" s="201">
        <f t="shared" si="6"/>
        <v>12</v>
      </c>
      <c r="L25" s="201">
        <f t="shared" si="2"/>
        <v>34.482758620689658</v>
      </c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</row>
    <row r="26" spans="1:53" s="26" customFormat="1" ht="21.75" customHeight="1" x14ac:dyDescent="0.25">
      <c r="A26" s="90" t="s">
        <v>49</v>
      </c>
      <c r="B26" s="193" t="s">
        <v>187</v>
      </c>
      <c r="C26" s="191" t="s">
        <v>158</v>
      </c>
      <c r="D26" s="191" t="s">
        <v>13</v>
      </c>
      <c r="E26" s="192" t="s">
        <v>51</v>
      </c>
      <c r="F26" s="49" t="s">
        <v>96</v>
      </c>
      <c r="G26" s="49" t="s">
        <v>14</v>
      </c>
      <c r="H26" s="49"/>
      <c r="I26" s="191"/>
      <c r="J26" s="201">
        <f t="shared" si="5"/>
        <v>34.799999999999997</v>
      </c>
      <c r="K26" s="201">
        <f t="shared" si="6"/>
        <v>12</v>
      </c>
      <c r="L26" s="201">
        <f t="shared" si="2"/>
        <v>34.482758620689658</v>
      </c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</row>
    <row r="27" spans="1:53" s="26" customFormat="1" ht="21.75" customHeight="1" x14ac:dyDescent="0.25">
      <c r="A27" s="90" t="s">
        <v>50</v>
      </c>
      <c r="B27" s="193" t="s">
        <v>187</v>
      </c>
      <c r="C27" s="191" t="s">
        <v>158</v>
      </c>
      <c r="D27" s="191" t="s">
        <v>13</v>
      </c>
      <c r="E27" s="192" t="s">
        <v>51</v>
      </c>
      <c r="F27" s="49" t="s">
        <v>96</v>
      </c>
      <c r="G27" s="49" t="s">
        <v>14</v>
      </c>
      <c r="H27" s="49" t="s">
        <v>26</v>
      </c>
      <c r="I27" s="191"/>
      <c r="J27" s="201">
        <f t="shared" si="5"/>
        <v>34.799999999999997</v>
      </c>
      <c r="K27" s="201">
        <f t="shared" si="6"/>
        <v>12</v>
      </c>
      <c r="L27" s="201">
        <f t="shared" si="2"/>
        <v>34.482758620689658</v>
      </c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</row>
    <row r="28" spans="1:53" s="26" customFormat="1" ht="49.5" customHeight="1" x14ac:dyDescent="0.25">
      <c r="A28" s="182" t="s">
        <v>147</v>
      </c>
      <c r="B28" s="137" t="s">
        <v>187</v>
      </c>
      <c r="C28" s="135" t="s">
        <v>158</v>
      </c>
      <c r="D28" s="135" t="s">
        <v>13</v>
      </c>
      <c r="E28" s="136" t="s">
        <v>51</v>
      </c>
      <c r="F28" s="72" t="s">
        <v>96</v>
      </c>
      <c r="G28" s="72" t="s">
        <v>14</v>
      </c>
      <c r="H28" s="72" t="s">
        <v>26</v>
      </c>
      <c r="I28" s="135" t="s">
        <v>179</v>
      </c>
      <c r="J28" s="202">
        <f>'Прил 2'!J80</f>
        <v>34.799999999999997</v>
      </c>
      <c r="K28" s="202">
        <f>'Прил 2'!K80</f>
        <v>12</v>
      </c>
      <c r="L28" s="202">
        <f t="shared" si="2"/>
        <v>34.482758620689658</v>
      </c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</row>
    <row r="29" spans="1:53" s="26" customFormat="1" ht="67.5" customHeight="1" x14ac:dyDescent="0.25">
      <c r="A29" s="54" t="s">
        <v>186</v>
      </c>
      <c r="B29" s="3" t="s">
        <v>183</v>
      </c>
      <c r="C29" s="49"/>
      <c r="D29" s="49"/>
      <c r="E29" s="49"/>
      <c r="F29" s="68"/>
      <c r="G29" s="72"/>
      <c r="H29" s="72"/>
      <c r="I29" s="72"/>
      <c r="J29" s="201">
        <f t="shared" ref="J29:J34" si="7">J30</f>
        <v>0.5</v>
      </c>
      <c r="K29" s="201">
        <f t="shared" ref="K29:K34" si="8">K30</f>
        <v>0</v>
      </c>
      <c r="L29" s="201">
        <f t="shared" si="2"/>
        <v>0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</row>
    <row r="30" spans="1:53" s="26" customFormat="1" ht="33" customHeight="1" x14ac:dyDescent="0.25">
      <c r="A30" s="54" t="s">
        <v>184</v>
      </c>
      <c r="B30" s="3" t="s">
        <v>183</v>
      </c>
      <c r="C30" s="49" t="s">
        <v>158</v>
      </c>
      <c r="D30" s="49" t="s">
        <v>158</v>
      </c>
      <c r="E30" s="49" t="s">
        <v>185</v>
      </c>
      <c r="F30" s="68"/>
      <c r="G30" s="72"/>
      <c r="H30" s="72"/>
      <c r="I30" s="72"/>
      <c r="J30" s="201">
        <f t="shared" si="7"/>
        <v>0.5</v>
      </c>
      <c r="K30" s="201">
        <f t="shared" si="8"/>
        <v>0</v>
      </c>
      <c r="L30" s="201">
        <f t="shared" si="2"/>
        <v>0</v>
      </c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</row>
    <row r="31" spans="1:53" s="26" customFormat="1" ht="34.5" customHeight="1" x14ac:dyDescent="0.25">
      <c r="A31" s="54" t="s">
        <v>93</v>
      </c>
      <c r="B31" s="3" t="s">
        <v>183</v>
      </c>
      <c r="C31" s="3" t="s">
        <v>158</v>
      </c>
      <c r="D31" s="3" t="s">
        <v>32</v>
      </c>
      <c r="E31" s="3" t="s">
        <v>185</v>
      </c>
      <c r="F31" s="3" t="s">
        <v>95</v>
      </c>
      <c r="G31" s="72"/>
      <c r="H31" s="72"/>
      <c r="I31" s="72"/>
      <c r="J31" s="201">
        <f t="shared" si="7"/>
        <v>0.5</v>
      </c>
      <c r="K31" s="201">
        <f t="shared" si="8"/>
        <v>0</v>
      </c>
      <c r="L31" s="201">
        <f t="shared" si="2"/>
        <v>0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</row>
    <row r="32" spans="1:53" s="26" customFormat="1" ht="36" customHeight="1" x14ac:dyDescent="0.25">
      <c r="A32" s="54" t="s">
        <v>94</v>
      </c>
      <c r="B32" s="3" t="s">
        <v>183</v>
      </c>
      <c r="C32" s="3" t="s">
        <v>158</v>
      </c>
      <c r="D32" s="3" t="s">
        <v>32</v>
      </c>
      <c r="E32" s="3" t="s">
        <v>185</v>
      </c>
      <c r="F32" s="3" t="s">
        <v>96</v>
      </c>
      <c r="G32" s="72"/>
      <c r="H32" s="72"/>
      <c r="I32" s="72"/>
      <c r="J32" s="201">
        <f t="shared" si="7"/>
        <v>0.5</v>
      </c>
      <c r="K32" s="201">
        <f t="shared" si="8"/>
        <v>0</v>
      </c>
      <c r="L32" s="201">
        <f t="shared" si="2"/>
        <v>0</v>
      </c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</row>
    <row r="33" spans="1:53" s="26" customFormat="1" ht="17.25" customHeight="1" x14ac:dyDescent="0.25">
      <c r="A33" s="95" t="s">
        <v>12</v>
      </c>
      <c r="B33" s="3" t="s">
        <v>183</v>
      </c>
      <c r="C33" s="3" t="s">
        <v>158</v>
      </c>
      <c r="D33" s="3" t="s">
        <v>32</v>
      </c>
      <c r="E33" s="3" t="s">
        <v>185</v>
      </c>
      <c r="F33" s="3" t="s">
        <v>96</v>
      </c>
      <c r="G33" s="49" t="s">
        <v>13</v>
      </c>
      <c r="H33" s="72"/>
      <c r="I33" s="72"/>
      <c r="J33" s="201">
        <f t="shared" si="7"/>
        <v>0.5</v>
      </c>
      <c r="K33" s="201">
        <f t="shared" si="8"/>
        <v>0</v>
      </c>
      <c r="L33" s="201">
        <f t="shared" si="2"/>
        <v>0</v>
      </c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</row>
    <row r="34" spans="1:53" s="26" customFormat="1" ht="23.25" customHeight="1" x14ac:dyDescent="0.25">
      <c r="A34" s="95" t="s">
        <v>178</v>
      </c>
      <c r="B34" s="3" t="s">
        <v>183</v>
      </c>
      <c r="C34" s="3" t="s">
        <v>158</v>
      </c>
      <c r="D34" s="3" t="s">
        <v>32</v>
      </c>
      <c r="E34" s="3" t="s">
        <v>185</v>
      </c>
      <c r="F34" s="3" t="s">
        <v>96</v>
      </c>
      <c r="G34" s="49" t="s">
        <v>13</v>
      </c>
      <c r="H34" s="49" t="s">
        <v>28</v>
      </c>
      <c r="I34" s="72"/>
      <c r="J34" s="201">
        <f t="shared" si="7"/>
        <v>0.5</v>
      </c>
      <c r="K34" s="201">
        <f t="shared" si="8"/>
        <v>0</v>
      </c>
      <c r="L34" s="201">
        <f t="shared" si="2"/>
        <v>0</v>
      </c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</row>
    <row r="35" spans="1:53" s="26" customFormat="1" ht="49.5" customHeight="1" x14ac:dyDescent="0.25">
      <c r="A35" s="182" t="s">
        <v>147</v>
      </c>
      <c r="B35" s="185" t="s">
        <v>183</v>
      </c>
      <c r="C35" s="58" t="s">
        <v>158</v>
      </c>
      <c r="D35" s="72" t="s">
        <v>32</v>
      </c>
      <c r="E35" s="60">
        <v>42300</v>
      </c>
      <c r="F35" s="58" t="s">
        <v>96</v>
      </c>
      <c r="G35" s="186" t="s">
        <v>13</v>
      </c>
      <c r="H35" s="187" t="s">
        <v>130</v>
      </c>
      <c r="I35" s="72">
        <v>911</v>
      </c>
      <c r="J35" s="202">
        <f>'Прил 2'!J57</f>
        <v>0.5</v>
      </c>
      <c r="K35" s="202">
        <f>'Прил 2'!K57</f>
        <v>0</v>
      </c>
      <c r="L35" s="202">
        <f t="shared" si="2"/>
        <v>0</v>
      </c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</row>
    <row r="36" spans="1:53" s="26" customFormat="1" ht="49.5" customHeight="1" x14ac:dyDescent="0.25">
      <c r="A36" s="54" t="s">
        <v>202</v>
      </c>
      <c r="B36" s="3" t="s">
        <v>203</v>
      </c>
      <c r="C36" s="3"/>
      <c r="D36" s="3"/>
      <c r="E36" s="3"/>
      <c r="F36" s="3"/>
      <c r="G36" s="72"/>
      <c r="H36" s="72"/>
      <c r="I36" s="72"/>
      <c r="J36" s="201">
        <f>J37</f>
        <v>20</v>
      </c>
      <c r="K36" s="201">
        <f t="shared" ref="K36" si="9">K37</f>
        <v>19.2</v>
      </c>
      <c r="L36" s="201">
        <f t="shared" si="2"/>
        <v>96</v>
      </c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</row>
    <row r="37" spans="1:53" s="26" customFormat="1" ht="34.5" customHeight="1" x14ac:dyDescent="0.25">
      <c r="A37" s="54" t="s">
        <v>189</v>
      </c>
      <c r="B37" s="3" t="s">
        <v>203</v>
      </c>
      <c r="C37" s="3" t="s">
        <v>158</v>
      </c>
      <c r="D37" s="3" t="s">
        <v>13</v>
      </c>
      <c r="E37" s="3" t="s">
        <v>190</v>
      </c>
      <c r="F37" s="3"/>
      <c r="G37" s="72"/>
      <c r="H37" s="72"/>
      <c r="I37" s="72"/>
      <c r="J37" s="201">
        <f t="shared" ref="J37:J41" si="10">J38</f>
        <v>20</v>
      </c>
      <c r="K37" s="201">
        <f t="shared" ref="K37:K41" si="11">K38</f>
        <v>19.2</v>
      </c>
      <c r="L37" s="201">
        <f t="shared" si="2"/>
        <v>96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</row>
    <row r="38" spans="1:53" s="26" customFormat="1" ht="41.25" customHeight="1" x14ac:dyDescent="0.25">
      <c r="A38" s="54" t="s">
        <v>93</v>
      </c>
      <c r="B38" s="3" t="s">
        <v>203</v>
      </c>
      <c r="C38" s="3" t="s">
        <v>158</v>
      </c>
      <c r="D38" s="3" t="s">
        <v>13</v>
      </c>
      <c r="E38" s="3" t="s">
        <v>190</v>
      </c>
      <c r="F38" s="3" t="s">
        <v>95</v>
      </c>
      <c r="G38" s="72"/>
      <c r="H38" s="72"/>
      <c r="I38" s="72"/>
      <c r="J38" s="201">
        <f t="shared" si="10"/>
        <v>20</v>
      </c>
      <c r="K38" s="201">
        <f t="shared" si="11"/>
        <v>19.2</v>
      </c>
      <c r="L38" s="201">
        <f t="shared" si="2"/>
        <v>96</v>
      </c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</row>
    <row r="39" spans="1:53" s="26" customFormat="1" ht="35.25" customHeight="1" x14ac:dyDescent="0.25">
      <c r="A39" s="54" t="s">
        <v>94</v>
      </c>
      <c r="B39" s="3" t="s">
        <v>203</v>
      </c>
      <c r="C39" s="3" t="s">
        <v>158</v>
      </c>
      <c r="D39" s="3" t="s">
        <v>13</v>
      </c>
      <c r="E39" s="3" t="s">
        <v>190</v>
      </c>
      <c r="F39" s="3" t="s">
        <v>96</v>
      </c>
      <c r="G39" s="72"/>
      <c r="H39" s="72"/>
      <c r="I39" s="72"/>
      <c r="J39" s="201">
        <f t="shared" si="10"/>
        <v>20</v>
      </c>
      <c r="K39" s="201">
        <f t="shared" si="11"/>
        <v>19.2</v>
      </c>
      <c r="L39" s="201">
        <f t="shared" si="2"/>
        <v>96</v>
      </c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</row>
    <row r="40" spans="1:53" s="26" customFormat="1" ht="19.5" customHeight="1" x14ac:dyDescent="0.25">
      <c r="A40" s="95" t="s">
        <v>12</v>
      </c>
      <c r="B40" s="3" t="s">
        <v>203</v>
      </c>
      <c r="C40" s="3" t="s">
        <v>158</v>
      </c>
      <c r="D40" s="3" t="s">
        <v>13</v>
      </c>
      <c r="E40" s="3" t="s">
        <v>190</v>
      </c>
      <c r="F40" s="3" t="s">
        <v>96</v>
      </c>
      <c r="G40" s="49" t="s">
        <v>13</v>
      </c>
      <c r="H40" s="72"/>
      <c r="I40" s="72"/>
      <c r="J40" s="201">
        <f t="shared" si="10"/>
        <v>20</v>
      </c>
      <c r="K40" s="201">
        <f t="shared" si="11"/>
        <v>19.2</v>
      </c>
      <c r="L40" s="201">
        <f t="shared" si="2"/>
        <v>96</v>
      </c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</row>
    <row r="41" spans="1:53" s="26" customFormat="1" ht="21" customHeight="1" x14ac:dyDescent="0.25">
      <c r="A41" s="95" t="s">
        <v>178</v>
      </c>
      <c r="B41" s="3" t="s">
        <v>203</v>
      </c>
      <c r="C41" s="3" t="s">
        <v>158</v>
      </c>
      <c r="D41" s="3" t="s">
        <v>13</v>
      </c>
      <c r="E41" s="3" t="s">
        <v>190</v>
      </c>
      <c r="F41" s="3" t="s">
        <v>96</v>
      </c>
      <c r="G41" s="49" t="s">
        <v>13</v>
      </c>
      <c r="H41" s="49" t="s">
        <v>28</v>
      </c>
      <c r="I41" s="49"/>
      <c r="J41" s="201">
        <f t="shared" si="10"/>
        <v>20</v>
      </c>
      <c r="K41" s="201">
        <f t="shared" si="11"/>
        <v>19.2</v>
      </c>
      <c r="L41" s="201">
        <f t="shared" si="2"/>
        <v>96</v>
      </c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</row>
    <row r="42" spans="1:53" s="26" customFormat="1" ht="49.5" customHeight="1" x14ac:dyDescent="0.25">
      <c r="A42" s="182" t="s">
        <v>147</v>
      </c>
      <c r="B42" s="58" t="s">
        <v>203</v>
      </c>
      <c r="C42" s="58" t="s">
        <v>158</v>
      </c>
      <c r="D42" s="58" t="s">
        <v>13</v>
      </c>
      <c r="E42" s="58" t="s">
        <v>190</v>
      </c>
      <c r="F42" s="58" t="s">
        <v>96</v>
      </c>
      <c r="G42" s="72" t="s">
        <v>13</v>
      </c>
      <c r="H42" s="72" t="s">
        <v>28</v>
      </c>
      <c r="I42" s="72" t="s">
        <v>179</v>
      </c>
      <c r="J42" s="202">
        <f>'Прил 2'!J61</f>
        <v>20</v>
      </c>
      <c r="K42" s="202">
        <f>'Прил 2'!K61</f>
        <v>19.2</v>
      </c>
      <c r="L42" s="202">
        <f t="shared" si="2"/>
        <v>96</v>
      </c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</row>
    <row r="43" spans="1:53" ht="17.25" customHeight="1" x14ac:dyDescent="0.25">
      <c r="A43" s="62" t="s">
        <v>129</v>
      </c>
      <c r="B43" s="51" t="s">
        <v>30</v>
      </c>
      <c r="C43" s="3"/>
      <c r="D43" s="49"/>
      <c r="E43" s="74"/>
      <c r="F43" s="49"/>
      <c r="G43" s="139"/>
      <c r="H43" s="140"/>
      <c r="I43" s="141"/>
      <c r="J43" s="85">
        <f>J44+J57</f>
        <v>1498.88465</v>
      </c>
      <c r="K43" s="85">
        <f>K44+K57</f>
        <v>1498.884</v>
      </c>
      <c r="L43" s="201">
        <f t="shared" si="2"/>
        <v>99.999956634421466</v>
      </c>
      <c r="M43" s="47"/>
      <c r="N43" s="47"/>
      <c r="O43" s="47"/>
    </row>
    <row r="44" spans="1:53" ht="15.75" x14ac:dyDescent="0.25">
      <c r="A44" s="95" t="s">
        <v>124</v>
      </c>
      <c r="B44" s="51">
        <v>65</v>
      </c>
      <c r="C44" s="3">
        <v>1</v>
      </c>
      <c r="D44" s="58"/>
      <c r="E44" s="64"/>
      <c r="F44" s="58"/>
      <c r="G44" s="139"/>
      <c r="H44" s="140"/>
      <c r="I44" s="141"/>
      <c r="J44" s="85">
        <f>J45+J51</f>
        <v>595.471</v>
      </c>
      <c r="K44" s="85">
        <f>K45+K51</f>
        <v>595.471</v>
      </c>
      <c r="L44" s="201">
        <f t="shared" si="2"/>
        <v>100</v>
      </c>
    </row>
    <row r="45" spans="1:53" ht="31.5" x14ac:dyDescent="0.25">
      <c r="A45" s="95" t="s">
        <v>31</v>
      </c>
      <c r="B45" s="52" t="s">
        <v>30</v>
      </c>
      <c r="C45" s="49" t="s">
        <v>20</v>
      </c>
      <c r="D45" s="49" t="s">
        <v>32</v>
      </c>
      <c r="E45" s="74" t="s">
        <v>33</v>
      </c>
      <c r="F45" s="49"/>
      <c r="G45" s="52"/>
      <c r="H45" s="49"/>
      <c r="I45" s="49"/>
      <c r="J45" s="85">
        <f>J48</f>
        <v>431.57600000000002</v>
      </c>
      <c r="K45" s="85">
        <f>K48</f>
        <v>431.57600000000002</v>
      </c>
      <c r="L45" s="201">
        <f t="shared" si="2"/>
        <v>100</v>
      </c>
    </row>
    <row r="46" spans="1:53" ht="78.75" x14ac:dyDescent="0.25">
      <c r="A46" s="84" t="s">
        <v>97</v>
      </c>
      <c r="B46" s="51">
        <v>65</v>
      </c>
      <c r="C46" s="3">
        <v>1</v>
      </c>
      <c r="D46" s="49" t="s">
        <v>32</v>
      </c>
      <c r="E46" s="50">
        <v>41150</v>
      </c>
      <c r="F46" s="49" t="s">
        <v>99</v>
      </c>
      <c r="G46" s="49"/>
      <c r="H46" s="49"/>
      <c r="I46" s="49"/>
      <c r="J46" s="85">
        <f>J47</f>
        <v>431.57600000000002</v>
      </c>
      <c r="K46" s="85">
        <f t="shared" ref="K46" si="12">K47</f>
        <v>431.57600000000002</v>
      </c>
      <c r="L46" s="201">
        <f t="shared" si="2"/>
        <v>100</v>
      </c>
    </row>
    <row r="47" spans="1:53" ht="31.5" x14ac:dyDescent="0.25">
      <c r="A47" s="84" t="s">
        <v>98</v>
      </c>
      <c r="B47" s="51">
        <v>65</v>
      </c>
      <c r="C47" s="3">
        <v>1</v>
      </c>
      <c r="D47" s="49" t="s">
        <v>32</v>
      </c>
      <c r="E47" s="50">
        <v>41150</v>
      </c>
      <c r="F47" s="49" t="s">
        <v>100</v>
      </c>
      <c r="G47" s="49"/>
      <c r="H47" s="49"/>
      <c r="I47" s="49"/>
      <c r="J47" s="85">
        <f>J48</f>
        <v>431.57600000000002</v>
      </c>
      <c r="K47" s="85">
        <f t="shared" ref="K47" si="13">K48</f>
        <v>431.57600000000002</v>
      </c>
      <c r="L47" s="201">
        <f t="shared" si="2"/>
        <v>100</v>
      </c>
    </row>
    <row r="48" spans="1:53" ht="15.75" x14ac:dyDescent="0.25">
      <c r="A48" s="95" t="s">
        <v>12</v>
      </c>
      <c r="B48" s="51">
        <v>65</v>
      </c>
      <c r="C48" s="3">
        <v>1</v>
      </c>
      <c r="D48" s="49" t="s">
        <v>32</v>
      </c>
      <c r="E48" s="50">
        <v>41150</v>
      </c>
      <c r="F48" s="3" t="s">
        <v>100</v>
      </c>
      <c r="G48" s="142" t="s">
        <v>13</v>
      </c>
      <c r="H48" s="143"/>
      <c r="I48" s="49"/>
      <c r="J48" s="85">
        <f>J49</f>
        <v>431.57600000000002</v>
      </c>
      <c r="K48" s="85">
        <f t="shared" ref="K48:K49" si="14">K49</f>
        <v>431.57600000000002</v>
      </c>
      <c r="L48" s="201">
        <f t="shared" si="2"/>
        <v>100</v>
      </c>
    </row>
    <row r="49" spans="1:12" ht="47.25" x14ac:dyDescent="0.25">
      <c r="A49" s="95" t="s">
        <v>29</v>
      </c>
      <c r="B49" s="51">
        <v>65</v>
      </c>
      <c r="C49" s="3">
        <v>1</v>
      </c>
      <c r="D49" s="49" t="s">
        <v>32</v>
      </c>
      <c r="E49" s="50">
        <v>41150</v>
      </c>
      <c r="F49" s="3" t="s">
        <v>100</v>
      </c>
      <c r="G49" s="144" t="s">
        <v>13</v>
      </c>
      <c r="H49" s="145" t="s">
        <v>24</v>
      </c>
      <c r="I49" s="49"/>
      <c r="J49" s="85">
        <f>J50</f>
        <v>431.57600000000002</v>
      </c>
      <c r="K49" s="85">
        <f t="shared" si="14"/>
        <v>431.57600000000002</v>
      </c>
      <c r="L49" s="201">
        <f t="shared" si="2"/>
        <v>100</v>
      </c>
    </row>
    <row r="50" spans="1:12" ht="47.25" x14ac:dyDescent="0.25">
      <c r="A50" s="182" t="s">
        <v>147</v>
      </c>
      <c r="B50" s="185">
        <v>65</v>
      </c>
      <c r="C50" s="58">
        <v>1</v>
      </c>
      <c r="D50" s="72" t="s">
        <v>32</v>
      </c>
      <c r="E50" s="64" t="s">
        <v>33</v>
      </c>
      <c r="F50" s="58" t="s">
        <v>100</v>
      </c>
      <c r="G50" s="186" t="s">
        <v>13</v>
      </c>
      <c r="H50" s="187" t="s">
        <v>24</v>
      </c>
      <c r="I50" s="72">
        <v>911</v>
      </c>
      <c r="J50" s="203">
        <f>'Прил 2'!J15</f>
        <v>431.57600000000002</v>
      </c>
      <c r="K50" s="203">
        <f>'Прил 2'!K15</f>
        <v>431.57600000000002</v>
      </c>
      <c r="L50" s="202">
        <f t="shared" si="2"/>
        <v>100</v>
      </c>
    </row>
    <row r="51" spans="1:12" ht="68.25" customHeight="1" x14ac:dyDescent="0.25">
      <c r="A51" s="175" t="s">
        <v>176</v>
      </c>
      <c r="B51" s="48" t="s">
        <v>30</v>
      </c>
      <c r="C51" s="3" t="s">
        <v>20</v>
      </c>
      <c r="D51" s="49" t="s">
        <v>32</v>
      </c>
      <c r="E51" s="50" t="s">
        <v>177</v>
      </c>
      <c r="F51" s="3"/>
      <c r="G51" s="3"/>
      <c r="H51" s="3"/>
      <c r="I51" s="49"/>
      <c r="J51" s="85">
        <f>J52</f>
        <v>163.89500000000001</v>
      </c>
      <c r="K51" s="85">
        <f t="shared" ref="K51:K55" si="15">K52</f>
        <v>163.89500000000001</v>
      </c>
      <c r="L51" s="201">
        <f t="shared" si="2"/>
        <v>100</v>
      </c>
    </row>
    <row r="52" spans="1:12" ht="81" customHeight="1" x14ac:dyDescent="0.25">
      <c r="A52" s="178" t="s">
        <v>97</v>
      </c>
      <c r="B52" s="48" t="s">
        <v>30</v>
      </c>
      <c r="C52" s="3" t="s">
        <v>20</v>
      </c>
      <c r="D52" s="49" t="s">
        <v>32</v>
      </c>
      <c r="E52" s="50" t="s">
        <v>177</v>
      </c>
      <c r="F52" s="3" t="s">
        <v>99</v>
      </c>
      <c r="G52" s="3"/>
      <c r="H52" s="3"/>
      <c r="I52" s="49"/>
      <c r="J52" s="85">
        <f>J53</f>
        <v>163.89500000000001</v>
      </c>
      <c r="K52" s="85">
        <f t="shared" si="15"/>
        <v>163.89500000000001</v>
      </c>
      <c r="L52" s="201">
        <f t="shared" si="2"/>
        <v>100</v>
      </c>
    </row>
    <row r="53" spans="1:12" ht="36" customHeight="1" x14ac:dyDescent="0.25">
      <c r="A53" s="178" t="s">
        <v>98</v>
      </c>
      <c r="B53" s="48" t="s">
        <v>30</v>
      </c>
      <c r="C53" s="3" t="s">
        <v>20</v>
      </c>
      <c r="D53" s="49" t="s">
        <v>32</v>
      </c>
      <c r="E53" s="50" t="s">
        <v>177</v>
      </c>
      <c r="F53" s="3" t="s">
        <v>100</v>
      </c>
      <c r="G53" s="3"/>
      <c r="H53" s="3"/>
      <c r="I53" s="49"/>
      <c r="J53" s="85">
        <f>J54</f>
        <v>163.89500000000001</v>
      </c>
      <c r="K53" s="85">
        <f t="shared" si="15"/>
        <v>163.89500000000001</v>
      </c>
      <c r="L53" s="201">
        <f t="shared" si="2"/>
        <v>100</v>
      </c>
    </row>
    <row r="54" spans="1:12" ht="20.25" customHeight="1" x14ac:dyDescent="0.25">
      <c r="A54" s="184" t="s">
        <v>12</v>
      </c>
      <c r="B54" s="48" t="s">
        <v>30</v>
      </c>
      <c r="C54" s="3" t="s">
        <v>20</v>
      </c>
      <c r="D54" s="49" t="s">
        <v>32</v>
      </c>
      <c r="E54" s="50" t="s">
        <v>177</v>
      </c>
      <c r="F54" s="3" t="s">
        <v>100</v>
      </c>
      <c r="G54" s="3" t="s">
        <v>13</v>
      </c>
      <c r="H54" s="3"/>
      <c r="I54" s="49"/>
      <c r="J54" s="85">
        <f>J55</f>
        <v>163.89500000000001</v>
      </c>
      <c r="K54" s="85">
        <f t="shared" si="15"/>
        <v>163.89500000000001</v>
      </c>
      <c r="L54" s="201">
        <f t="shared" si="2"/>
        <v>100</v>
      </c>
    </row>
    <row r="55" spans="1:12" ht="31.5" customHeight="1" x14ac:dyDescent="0.25">
      <c r="A55" s="184" t="s">
        <v>29</v>
      </c>
      <c r="B55" s="48" t="s">
        <v>30</v>
      </c>
      <c r="C55" s="3" t="s">
        <v>20</v>
      </c>
      <c r="D55" s="49" t="s">
        <v>32</v>
      </c>
      <c r="E55" s="50" t="s">
        <v>177</v>
      </c>
      <c r="F55" s="3" t="s">
        <v>100</v>
      </c>
      <c r="G55" s="3" t="s">
        <v>13</v>
      </c>
      <c r="H55" s="3" t="s">
        <v>24</v>
      </c>
      <c r="I55" s="49"/>
      <c r="J55" s="85">
        <f>J56</f>
        <v>163.89500000000001</v>
      </c>
      <c r="K55" s="85">
        <f t="shared" si="15"/>
        <v>163.89500000000001</v>
      </c>
      <c r="L55" s="201">
        <f t="shared" si="2"/>
        <v>100</v>
      </c>
    </row>
    <row r="56" spans="1:12" ht="30" customHeight="1" x14ac:dyDescent="0.25">
      <c r="A56" s="182" t="s">
        <v>147</v>
      </c>
      <c r="B56" s="65" t="s">
        <v>30</v>
      </c>
      <c r="C56" s="58" t="s">
        <v>20</v>
      </c>
      <c r="D56" s="72" t="s">
        <v>32</v>
      </c>
      <c r="E56" s="64" t="s">
        <v>177</v>
      </c>
      <c r="F56" s="58" t="s">
        <v>100</v>
      </c>
      <c r="G56" s="58" t="s">
        <v>13</v>
      </c>
      <c r="H56" s="58" t="s">
        <v>24</v>
      </c>
      <c r="I56" s="72" t="s">
        <v>179</v>
      </c>
      <c r="J56" s="203">
        <f>'Прил 2'!J18</f>
        <v>163.89500000000001</v>
      </c>
      <c r="K56" s="203">
        <f>'Прил 2'!K18</f>
        <v>163.89500000000001</v>
      </c>
      <c r="L56" s="202">
        <f t="shared" si="2"/>
        <v>100</v>
      </c>
    </row>
    <row r="57" spans="1:12" ht="31.5" x14ac:dyDescent="0.25">
      <c r="A57" s="95" t="s">
        <v>127</v>
      </c>
      <c r="B57" s="48" t="s">
        <v>30</v>
      </c>
      <c r="C57" s="3" t="s">
        <v>21</v>
      </c>
      <c r="D57" s="49"/>
      <c r="E57" s="50"/>
      <c r="F57" s="3"/>
      <c r="G57" s="51"/>
      <c r="H57" s="3"/>
      <c r="I57" s="49"/>
      <c r="J57" s="85">
        <f>J58+J64+J79+J70</f>
        <v>903.41365000000008</v>
      </c>
      <c r="K57" s="85">
        <f>K58+K64+K79+K75</f>
        <v>903.41300000000012</v>
      </c>
      <c r="L57" s="201">
        <f t="shared" si="2"/>
        <v>99.999928050677568</v>
      </c>
    </row>
    <row r="58" spans="1:12" ht="30.75" customHeight="1" x14ac:dyDescent="0.25">
      <c r="A58" s="95" t="s">
        <v>34</v>
      </c>
      <c r="B58" s="48" t="s">
        <v>30</v>
      </c>
      <c r="C58" s="3" t="s">
        <v>21</v>
      </c>
      <c r="D58" s="49" t="s">
        <v>32</v>
      </c>
      <c r="E58" s="50" t="s">
        <v>35</v>
      </c>
      <c r="F58" s="3"/>
      <c r="G58" s="51"/>
      <c r="H58" s="3"/>
      <c r="I58" s="52"/>
      <c r="J58" s="85">
        <f>J59</f>
        <v>438.245</v>
      </c>
      <c r="K58" s="85">
        <f>K61</f>
        <v>438.245</v>
      </c>
      <c r="L58" s="201">
        <f t="shared" si="2"/>
        <v>100</v>
      </c>
    </row>
    <row r="59" spans="1:12" ht="84" customHeight="1" x14ac:dyDescent="0.25">
      <c r="A59" s="84" t="s">
        <v>97</v>
      </c>
      <c r="B59" s="48" t="s">
        <v>30</v>
      </c>
      <c r="C59" s="3" t="s">
        <v>21</v>
      </c>
      <c r="D59" s="49" t="s">
        <v>32</v>
      </c>
      <c r="E59" s="50" t="s">
        <v>35</v>
      </c>
      <c r="F59" s="3" t="s">
        <v>99</v>
      </c>
      <c r="G59" s="51"/>
      <c r="H59" s="3"/>
      <c r="I59" s="52"/>
      <c r="J59" s="85">
        <f>J60</f>
        <v>438.245</v>
      </c>
      <c r="K59" s="85">
        <f t="shared" ref="K59" si="16">K60</f>
        <v>438.245</v>
      </c>
      <c r="L59" s="201">
        <f t="shared" si="2"/>
        <v>100</v>
      </c>
    </row>
    <row r="60" spans="1:12" ht="30.75" customHeight="1" x14ac:dyDescent="0.25">
      <c r="A60" s="84" t="s">
        <v>98</v>
      </c>
      <c r="B60" s="48" t="s">
        <v>30</v>
      </c>
      <c r="C60" s="3" t="s">
        <v>21</v>
      </c>
      <c r="D60" s="49" t="s">
        <v>32</v>
      </c>
      <c r="E60" s="50" t="s">
        <v>35</v>
      </c>
      <c r="F60" s="3" t="s">
        <v>100</v>
      </c>
      <c r="G60" s="51"/>
      <c r="H60" s="3"/>
      <c r="I60" s="52"/>
      <c r="J60" s="85">
        <f>J61</f>
        <v>438.245</v>
      </c>
      <c r="K60" s="85">
        <f t="shared" ref="K60" si="17">K61</f>
        <v>438.245</v>
      </c>
      <c r="L60" s="201">
        <f t="shared" si="2"/>
        <v>100</v>
      </c>
    </row>
    <row r="61" spans="1:12" ht="15.75" x14ac:dyDescent="0.25">
      <c r="A61" s="95" t="s">
        <v>12</v>
      </c>
      <c r="B61" s="48" t="s">
        <v>30</v>
      </c>
      <c r="C61" s="3" t="s">
        <v>21</v>
      </c>
      <c r="D61" s="49" t="s">
        <v>32</v>
      </c>
      <c r="E61" s="50" t="s">
        <v>35</v>
      </c>
      <c r="F61" s="3" t="s">
        <v>100</v>
      </c>
      <c r="G61" s="51" t="s">
        <v>13</v>
      </c>
      <c r="H61" s="3"/>
      <c r="I61" s="52"/>
      <c r="J61" s="85">
        <f>J62</f>
        <v>438.245</v>
      </c>
      <c r="K61" s="85">
        <f t="shared" ref="K61:K62" si="18">K62</f>
        <v>438.245</v>
      </c>
      <c r="L61" s="201">
        <f t="shared" si="2"/>
        <v>100</v>
      </c>
    </row>
    <row r="62" spans="1:12" ht="63" customHeight="1" x14ac:dyDescent="0.25">
      <c r="A62" s="95" t="s">
        <v>61</v>
      </c>
      <c r="B62" s="48" t="s">
        <v>30</v>
      </c>
      <c r="C62" s="49" t="s">
        <v>21</v>
      </c>
      <c r="D62" s="49" t="s">
        <v>32</v>
      </c>
      <c r="E62" s="74">
        <v>41110</v>
      </c>
      <c r="F62" s="49" t="s">
        <v>100</v>
      </c>
      <c r="G62" s="52" t="s">
        <v>13</v>
      </c>
      <c r="H62" s="49" t="s">
        <v>14</v>
      </c>
      <c r="I62" s="52"/>
      <c r="J62" s="85">
        <f>J63</f>
        <v>438.245</v>
      </c>
      <c r="K62" s="85">
        <f t="shared" si="18"/>
        <v>438.245</v>
      </c>
      <c r="L62" s="201">
        <f t="shared" si="2"/>
        <v>100</v>
      </c>
    </row>
    <row r="63" spans="1:12" ht="47.25" x14ac:dyDescent="0.25">
      <c r="A63" s="182" t="s">
        <v>147</v>
      </c>
      <c r="B63" s="65" t="s">
        <v>30</v>
      </c>
      <c r="C63" s="72" t="s">
        <v>21</v>
      </c>
      <c r="D63" s="72" t="s">
        <v>32</v>
      </c>
      <c r="E63" s="73" t="s">
        <v>35</v>
      </c>
      <c r="F63" s="72" t="s">
        <v>100</v>
      </c>
      <c r="G63" s="185" t="s">
        <v>13</v>
      </c>
      <c r="H63" s="58" t="s">
        <v>14</v>
      </c>
      <c r="I63" s="72">
        <v>911</v>
      </c>
      <c r="J63" s="203">
        <f>'Прил 2'!J24</f>
        <v>438.245</v>
      </c>
      <c r="K63" s="203">
        <f>'Прил 2'!K24</f>
        <v>438.245</v>
      </c>
      <c r="L63" s="202">
        <f t="shared" si="2"/>
        <v>100</v>
      </c>
    </row>
    <row r="64" spans="1:12" ht="31.5" x14ac:dyDescent="0.25">
      <c r="A64" s="95" t="s">
        <v>36</v>
      </c>
      <c r="B64" s="52" t="s">
        <v>30</v>
      </c>
      <c r="C64" s="49" t="s">
        <v>21</v>
      </c>
      <c r="D64" s="49" t="s">
        <v>32</v>
      </c>
      <c r="E64" s="74" t="s">
        <v>37</v>
      </c>
      <c r="F64" s="49"/>
      <c r="G64" s="51"/>
      <c r="H64" s="3"/>
      <c r="I64" s="52"/>
      <c r="J64" s="85">
        <f>J67</f>
        <v>228.83565000000002</v>
      </c>
      <c r="K64" s="85">
        <f t="shared" ref="K64" si="19">K67</f>
        <v>228.83500000000001</v>
      </c>
      <c r="L64" s="201">
        <f t="shared" si="2"/>
        <v>99.999715953349039</v>
      </c>
    </row>
    <row r="65" spans="1:53" ht="31.5" x14ac:dyDescent="0.25">
      <c r="A65" s="54" t="s">
        <v>93</v>
      </c>
      <c r="B65" s="48" t="s">
        <v>30</v>
      </c>
      <c r="C65" s="49" t="s">
        <v>21</v>
      </c>
      <c r="D65" s="49" t="s">
        <v>32</v>
      </c>
      <c r="E65" s="74" t="s">
        <v>37</v>
      </c>
      <c r="F65" s="49" t="s">
        <v>95</v>
      </c>
      <c r="G65" s="51"/>
      <c r="H65" s="3"/>
      <c r="I65" s="52"/>
      <c r="J65" s="85">
        <f>J66</f>
        <v>228.83565000000002</v>
      </c>
      <c r="K65" s="85">
        <f t="shared" ref="K65" si="20">K66</f>
        <v>228.83500000000001</v>
      </c>
      <c r="L65" s="201">
        <f t="shared" si="2"/>
        <v>99.999715953349039</v>
      </c>
    </row>
    <row r="66" spans="1:53" ht="47.25" x14ac:dyDescent="0.25">
      <c r="A66" s="54" t="s">
        <v>94</v>
      </c>
      <c r="B66" s="48" t="s">
        <v>30</v>
      </c>
      <c r="C66" s="49" t="s">
        <v>21</v>
      </c>
      <c r="D66" s="49" t="s">
        <v>32</v>
      </c>
      <c r="E66" s="74" t="s">
        <v>37</v>
      </c>
      <c r="F66" s="49" t="s">
        <v>96</v>
      </c>
      <c r="G66" s="51"/>
      <c r="H66" s="3"/>
      <c r="I66" s="52"/>
      <c r="J66" s="85">
        <f>J67</f>
        <v>228.83565000000002</v>
      </c>
      <c r="K66" s="85">
        <f t="shared" ref="K66" si="21">K67</f>
        <v>228.83500000000001</v>
      </c>
      <c r="L66" s="201">
        <f t="shared" si="2"/>
        <v>99.999715953349039</v>
      </c>
    </row>
    <row r="67" spans="1:53" ht="15.75" x14ac:dyDescent="0.25">
      <c r="A67" s="95" t="s">
        <v>12</v>
      </c>
      <c r="B67" s="48" t="s">
        <v>30</v>
      </c>
      <c r="C67" s="49" t="s">
        <v>21</v>
      </c>
      <c r="D67" s="49" t="s">
        <v>32</v>
      </c>
      <c r="E67" s="74" t="s">
        <v>37</v>
      </c>
      <c r="F67" s="49" t="s">
        <v>96</v>
      </c>
      <c r="G67" s="51" t="s">
        <v>13</v>
      </c>
      <c r="H67" s="3"/>
      <c r="I67" s="52"/>
      <c r="J67" s="85">
        <f>J68</f>
        <v>228.83565000000002</v>
      </c>
      <c r="K67" s="85">
        <f t="shared" ref="K67:K68" si="22">K68</f>
        <v>228.83500000000001</v>
      </c>
      <c r="L67" s="201">
        <f t="shared" si="2"/>
        <v>99.999715953349039</v>
      </c>
    </row>
    <row r="68" spans="1:53" ht="69.75" customHeight="1" x14ac:dyDescent="0.25">
      <c r="A68" s="95" t="s">
        <v>61</v>
      </c>
      <c r="B68" s="48" t="s">
        <v>30</v>
      </c>
      <c r="C68" s="49" t="s">
        <v>21</v>
      </c>
      <c r="D68" s="49" t="s">
        <v>32</v>
      </c>
      <c r="E68" s="74" t="s">
        <v>37</v>
      </c>
      <c r="F68" s="49" t="s">
        <v>96</v>
      </c>
      <c r="G68" s="51" t="s">
        <v>13</v>
      </c>
      <c r="H68" s="3" t="s">
        <v>14</v>
      </c>
      <c r="I68" s="52"/>
      <c r="J68" s="85">
        <f>J69</f>
        <v>228.83565000000002</v>
      </c>
      <c r="K68" s="85">
        <f t="shared" si="22"/>
        <v>228.83500000000001</v>
      </c>
      <c r="L68" s="201">
        <f t="shared" si="2"/>
        <v>99.999715953349039</v>
      </c>
    </row>
    <row r="69" spans="1:53" s="8" customFormat="1" ht="47.25" x14ac:dyDescent="0.25">
      <c r="A69" s="182" t="s">
        <v>147</v>
      </c>
      <c r="B69" s="65" t="s">
        <v>30</v>
      </c>
      <c r="C69" s="72" t="s">
        <v>21</v>
      </c>
      <c r="D69" s="72" t="s">
        <v>32</v>
      </c>
      <c r="E69" s="73" t="s">
        <v>37</v>
      </c>
      <c r="F69" s="72" t="s">
        <v>96</v>
      </c>
      <c r="G69" s="185" t="s">
        <v>13</v>
      </c>
      <c r="H69" s="58" t="s">
        <v>14</v>
      </c>
      <c r="I69" s="189">
        <v>911</v>
      </c>
      <c r="J69" s="203">
        <f>'Прил 2'!J26</f>
        <v>228.83565000000002</v>
      </c>
      <c r="K69" s="203">
        <f>'Прил 2'!K26</f>
        <v>228.83500000000001</v>
      </c>
      <c r="L69" s="202">
        <f t="shared" si="2"/>
        <v>99.999715953349039</v>
      </c>
      <c r="M69" s="198"/>
      <c r="N69" s="198"/>
      <c r="O69" s="198"/>
      <c r="P69" s="198"/>
      <c r="Q69" s="198"/>
      <c r="R69" s="198"/>
      <c r="S69" s="198"/>
      <c r="T69" s="198"/>
      <c r="U69" s="198"/>
      <c r="V69" s="198"/>
      <c r="W69" s="198"/>
      <c r="X69" s="198"/>
      <c r="Y69" s="198"/>
      <c r="Z69" s="198"/>
      <c r="AA69" s="198"/>
      <c r="AB69" s="198"/>
      <c r="AC69" s="198"/>
      <c r="AD69" s="198"/>
      <c r="AE69" s="198"/>
      <c r="AF69" s="198"/>
      <c r="AG69" s="198"/>
      <c r="AH69" s="198"/>
      <c r="AI69" s="198"/>
      <c r="AJ69" s="198"/>
      <c r="AK69" s="198"/>
      <c r="AL69" s="198"/>
      <c r="AM69" s="198"/>
      <c r="AN69" s="198"/>
      <c r="AO69" s="198"/>
      <c r="AP69" s="198"/>
      <c r="AQ69" s="198"/>
      <c r="AR69" s="198"/>
      <c r="AS69" s="198"/>
      <c r="AT69" s="198"/>
      <c r="AU69" s="198"/>
      <c r="AV69" s="198"/>
      <c r="AW69" s="198"/>
      <c r="AX69" s="198"/>
      <c r="AY69" s="198"/>
      <c r="AZ69" s="198"/>
      <c r="BA69" s="198"/>
    </row>
    <row r="70" spans="1:53" s="8" customFormat="1" ht="31.5" x14ac:dyDescent="0.25">
      <c r="A70" s="54" t="s">
        <v>93</v>
      </c>
      <c r="B70" s="48" t="s">
        <v>30</v>
      </c>
      <c r="C70" s="49" t="s">
        <v>21</v>
      </c>
      <c r="D70" s="49" t="s">
        <v>32</v>
      </c>
      <c r="E70" s="74" t="s">
        <v>37</v>
      </c>
      <c r="F70" s="49" t="s">
        <v>102</v>
      </c>
      <c r="G70" s="51"/>
      <c r="H70" s="3"/>
      <c r="I70" s="52"/>
      <c r="J70" s="85">
        <f>J71+J75</f>
        <v>30.128</v>
      </c>
      <c r="K70" s="85">
        <f t="shared" ref="K70" si="23">K71+K75</f>
        <v>34.128</v>
      </c>
      <c r="L70" s="201">
        <f t="shared" si="2"/>
        <v>113.27668613913968</v>
      </c>
      <c r="M70" s="198"/>
      <c r="N70" s="198"/>
      <c r="O70" s="198"/>
      <c r="P70" s="198"/>
      <c r="Q70" s="198"/>
      <c r="R70" s="198"/>
      <c r="S70" s="198"/>
      <c r="T70" s="198"/>
      <c r="U70" s="198"/>
      <c r="V70" s="198"/>
      <c r="W70" s="198"/>
      <c r="X70" s="198"/>
      <c r="Y70" s="198"/>
      <c r="Z70" s="198"/>
      <c r="AA70" s="198"/>
      <c r="AB70" s="198"/>
      <c r="AC70" s="198"/>
      <c r="AD70" s="198"/>
      <c r="AE70" s="198"/>
      <c r="AF70" s="198"/>
      <c r="AG70" s="198"/>
      <c r="AH70" s="198"/>
      <c r="AI70" s="198"/>
      <c r="AJ70" s="198"/>
      <c r="AK70" s="198"/>
      <c r="AL70" s="198"/>
      <c r="AM70" s="198"/>
      <c r="AN70" s="198"/>
      <c r="AO70" s="198"/>
      <c r="AP70" s="198"/>
      <c r="AQ70" s="198"/>
      <c r="AR70" s="198"/>
      <c r="AS70" s="198"/>
      <c r="AT70" s="198"/>
      <c r="AU70" s="198"/>
      <c r="AV70" s="198"/>
      <c r="AW70" s="198"/>
      <c r="AX70" s="198"/>
      <c r="AY70" s="198"/>
      <c r="AZ70" s="198"/>
      <c r="BA70" s="198"/>
    </row>
    <row r="71" spans="1:53" s="8" customFormat="1" ht="15.75" x14ac:dyDescent="0.25">
      <c r="A71" s="4" t="s">
        <v>200</v>
      </c>
      <c r="B71" s="188" t="s">
        <v>30</v>
      </c>
      <c r="C71" s="176" t="s">
        <v>21</v>
      </c>
      <c r="D71" s="49" t="s">
        <v>32</v>
      </c>
      <c r="E71" s="74" t="s">
        <v>37</v>
      </c>
      <c r="F71" s="49" t="s">
        <v>201</v>
      </c>
      <c r="G71" s="51"/>
      <c r="H71" s="179"/>
      <c r="I71" s="49"/>
      <c r="J71" s="85">
        <f>J72</f>
        <v>4</v>
      </c>
      <c r="K71" s="85">
        <f t="shared" ref="K71:K73" si="24">K72</f>
        <v>4</v>
      </c>
      <c r="L71" s="201">
        <f t="shared" si="2"/>
        <v>100</v>
      </c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  <c r="Z71" s="198"/>
      <c r="AA71" s="198"/>
      <c r="AB71" s="198"/>
      <c r="AC71" s="198"/>
      <c r="AD71" s="198"/>
      <c r="AE71" s="198"/>
      <c r="AF71" s="198"/>
      <c r="AG71" s="198"/>
      <c r="AH71" s="198"/>
      <c r="AI71" s="198"/>
      <c r="AJ71" s="198"/>
      <c r="AK71" s="198"/>
      <c r="AL71" s="198"/>
      <c r="AM71" s="198"/>
      <c r="AN71" s="198"/>
      <c r="AO71" s="198"/>
      <c r="AP71" s="198"/>
      <c r="AQ71" s="198"/>
      <c r="AR71" s="198"/>
      <c r="AS71" s="198"/>
      <c r="AT71" s="198"/>
      <c r="AU71" s="198"/>
      <c r="AV71" s="198"/>
      <c r="AW71" s="198"/>
      <c r="AX71" s="198"/>
      <c r="AY71" s="198"/>
      <c r="AZ71" s="198"/>
      <c r="BA71" s="198"/>
    </row>
    <row r="72" spans="1:53" s="8" customFormat="1" ht="15.75" x14ac:dyDescent="0.25">
      <c r="A72" s="184" t="s">
        <v>12</v>
      </c>
      <c r="B72" s="188" t="s">
        <v>30</v>
      </c>
      <c r="C72" s="176" t="s">
        <v>21</v>
      </c>
      <c r="D72" s="49" t="s">
        <v>32</v>
      </c>
      <c r="E72" s="74" t="s">
        <v>37</v>
      </c>
      <c r="F72" s="49" t="s">
        <v>201</v>
      </c>
      <c r="G72" s="51" t="s">
        <v>13</v>
      </c>
      <c r="H72" s="179"/>
      <c r="I72" s="49"/>
      <c r="J72" s="85">
        <f>J73</f>
        <v>4</v>
      </c>
      <c r="K72" s="85">
        <f t="shared" si="24"/>
        <v>4</v>
      </c>
      <c r="L72" s="201">
        <f t="shared" ref="L72:L135" si="25">K72/J72*100</f>
        <v>100</v>
      </c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8"/>
      <c r="AK72" s="198"/>
      <c r="AL72" s="198"/>
      <c r="AM72" s="198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</row>
    <row r="73" spans="1:53" s="8" customFormat="1" ht="63" x14ac:dyDescent="0.25">
      <c r="A73" s="184" t="s">
        <v>61</v>
      </c>
      <c r="B73" s="188" t="s">
        <v>30</v>
      </c>
      <c r="C73" s="176" t="s">
        <v>21</v>
      </c>
      <c r="D73" s="49" t="s">
        <v>32</v>
      </c>
      <c r="E73" s="74" t="s">
        <v>37</v>
      </c>
      <c r="F73" s="49" t="s">
        <v>201</v>
      </c>
      <c r="G73" s="51" t="s">
        <v>13</v>
      </c>
      <c r="H73" s="179" t="s">
        <v>14</v>
      </c>
      <c r="I73" s="49"/>
      <c r="J73" s="85">
        <f>J74</f>
        <v>4</v>
      </c>
      <c r="K73" s="85">
        <f t="shared" si="24"/>
        <v>4</v>
      </c>
      <c r="L73" s="201">
        <f t="shared" si="25"/>
        <v>100</v>
      </c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8"/>
      <c r="AL73" s="198"/>
      <c r="AM73" s="198"/>
      <c r="AN73" s="198"/>
      <c r="AO73" s="198"/>
      <c r="AP73" s="198"/>
      <c r="AQ73" s="198"/>
      <c r="AR73" s="198"/>
      <c r="AS73" s="198"/>
      <c r="AT73" s="198"/>
      <c r="AU73" s="198"/>
      <c r="AV73" s="198"/>
      <c r="AW73" s="198"/>
      <c r="AX73" s="198"/>
      <c r="AY73" s="198"/>
      <c r="AZ73" s="198"/>
      <c r="BA73" s="198"/>
    </row>
    <row r="74" spans="1:53" s="8" customFormat="1" ht="47.25" x14ac:dyDescent="0.25">
      <c r="A74" s="216" t="s">
        <v>147</v>
      </c>
      <c r="B74" s="3" t="s">
        <v>30</v>
      </c>
      <c r="C74" s="49" t="s">
        <v>21</v>
      </c>
      <c r="D74" s="49" t="s">
        <v>32</v>
      </c>
      <c r="E74" s="49" t="s">
        <v>37</v>
      </c>
      <c r="F74" s="49" t="s">
        <v>201</v>
      </c>
      <c r="G74" s="3" t="s">
        <v>13</v>
      </c>
      <c r="H74" s="3" t="s">
        <v>14</v>
      </c>
      <c r="I74" s="49" t="s">
        <v>179</v>
      </c>
      <c r="J74" s="203">
        <f>'Прил 2'!J29</f>
        <v>4</v>
      </c>
      <c r="K74" s="203">
        <f>'Прил 2'!K29</f>
        <v>4</v>
      </c>
      <c r="L74" s="202">
        <f t="shared" si="25"/>
        <v>100</v>
      </c>
      <c r="M74" s="198"/>
      <c r="N74" s="198"/>
      <c r="O74" s="198"/>
      <c r="P74" s="198"/>
      <c r="Q74" s="198"/>
      <c r="R74" s="198"/>
      <c r="S74" s="198"/>
      <c r="T74" s="198"/>
      <c r="U74" s="198"/>
      <c r="V74" s="198"/>
      <c r="W74" s="198"/>
      <c r="X74" s="198"/>
      <c r="Y74" s="198"/>
      <c r="Z74" s="198"/>
      <c r="AA74" s="198"/>
      <c r="AB74" s="198"/>
      <c r="AC74" s="198"/>
      <c r="AD74" s="198"/>
      <c r="AE74" s="198"/>
      <c r="AF74" s="198"/>
      <c r="AG74" s="198"/>
      <c r="AH74" s="198"/>
      <c r="AI74" s="198"/>
      <c r="AJ74" s="198"/>
      <c r="AK74" s="198"/>
      <c r="AL74" s="198"/>
      <c r="AM74" s="198"/>
      <c r="AN74" s="198"/>
      <c r="AO74" s="198"/>
      <c r="AP74" s="198"/>
      <c r="AQ74" s="198"/>
      <c r="AR74" s="198"/>
      <c r="AS74" s="198"/>
      <c r="AT74" s="198"/>
      <c r="AU74" s="198"/>
      <c r="AV74" s="198"/>
      <c r="AW74" s="198"/>
      <c r="AX74" s="198"/>
      <c r="AY74" s="198"/>
      <c r="AZ74" s="198"/>
      <c r="BA74" s="198"/>
    </row>
    <row r="75" spans="1:53" ht="47.25" x14ac:dyDescent="0.25">
      <c r="A75" s="54" t="s">
        <v>94</v>
      </c>
      <c r="B75" s="48" t="s">
        <v>30</v>
      </c>
      <c r="C75" s="49" t="s">
        <v>21</v>
      </c>
      <c r="D75" s="49" t="s">
        <v>32</v>
      </c>
      <c r="E75" s="74" t="s">
        <v>37</v>
      </c>
      <c r="F75" s="49" t="s">
        <v>105</v>
      </c>
      <c r="G75" s="51"/>
      <c r="H75" s="3"/>
      <c r="I75" s="52"/>
      <c r="J75" s="85">
        <f>J76</f>
        <v>26.128</v>
      </c>
      <c r="K75" s="85">
        <f t="shared" ref="K75:K77" si="26">K76</f>
        <v>30.128</v>
      </c>
      <c r="L75" s="201">
        <f t="shared" si="25"/>
        <v>115.30924678505818</v>
      </c>
    </row>
    <row r="76" spans="1:53" ht="15.75" x14ac:dyDescent="0.25">
      <c r="A76" s="95" t="s">
        <v>12</v>
      </c>
      <c r="B76" s="48" t="s">
        <v>30</v>
      </c>
      <c r="C76" s="49" t="s">
        <v>21</v>
      </c>
      <c r="D76" s="49" t="s">
        <v>32</v>
      </c>
      <c r="E76" s="74" t="s">
        <v>37</v>
      </c>
      <c r="F76" s="49" t="s">
        <v>105</v>
      </c>
      <c r="G76" s="51" t="s">
        <v>13</v>
      </c>
      <c r="H76" s="3"/>
      <c r="I76" s="52"/>
      <c r="J76" s="85">
        <f>J77</f>
        <v>26.128</v>
      </c>
      <c r="K76" s="85">
        <f t="shared" si="26"/>
        <v>30.128</v>
      </c>
      <c r="L76" s="201">
        <f t="shared" si="25"/>
        <v>115.30924678505818</v>
      </c>
    </row>
    <row r="77" spans="1:53" ht="69.75" customHeight="1" x14ac:dyDescent="0.25">
      <c r="A77" s="95" t="s">
        <v>61</v>
      </c>
      <c r="B77" s="48" t="s">
        <v>30</v>
      </c>
      <c r="C77" s="49" t="s">
        <v>21</v>
      </c>
      <c r="D77" s="49" t="s">
        <v>32</v>
      </c>
      <c r="E77" s="74" t="s">
        <v>37</v>
      </c>
      <c r="F77" s="49" t="s">
        <v>105</v>
      </c>
      <c r="G77" s="51" t="s">
        <v>13</v>
      </c>
      <c r="H77" s="3" t="s">
        <v>14</v>
      </c>
      <c r="I77" s="52"/>
      <c r="J77" s="23">
        <f>J78</f>
        <v>26.128</v>
      </c>
      <c r="K77" s="23">
        <f t="shared" si="26"/>
        <v>30.128</v>
      </c>
      <c r="L77" s="201">
        <f t="shared" si="25"/>
        <v>115.30924678505818</v>
      </c>
    </row>
    <row r="78" spans="1:53" ht="47.25" x14ac:dyDescent="0.25">
      <c r="A78" s="182" t="s">
        <v>147</v>
      </c>
      <c r="B78" s="65" t="s">
        <v>30</v>
      </c>
      <c r="C78" s="72" t="s">
        <v>21</v>
      </c>
      <c r="D78" s="72" t="s">
        <v>32</v>
      </c>
      <c r="E78" s="73" t="s">
        <v>37</v>
      </c>
      <c r="F78" s="72" t="s">
        <v>105</v>
      </c>
      <c r="G78" s="185" t="s">
        <v>13</v>
      </c>
      <c r="H78" s="58" t="s">
        <v>14</v>
      </c>
      <c r="I78" s="189">
        <v>911</v>
      </c>
      <c r="J78" s="61">
        <f>'Прил 2'!J30</f>
        <v>26.128</v>
      </c>
      <c r="K78" s="61">
        <f>'Прил 2'!K28</f>
        <v>30.128</v>
      </c>
      <c r="L78" s="202">
        <f t="shared" si="25"/>
        <v>115.30924678505818</v>
      </c>
    </row>
    <row r="79" spans="1:53" ht="68.25" customHeight="1" x14ac:dyDescent="0.25">
      <c r="A79" s="175" t="s">
        <v>176</v>
      </c>
      <c r="B79" s="188" t="s">
        <v>30</v>
      </c>
      <c r="C79" s="176" t="s">
        <v>21</v>
      </c>
      <c r="D79" s="49" t="s">
        <v>32</v>
      </c>
      <c r="E79" s="74" t="s">
        <v>177</v>
      </c>
      <c r="F79" s="49"/>
      <c r="G79" s="51"/>
      <c r="H79" s="3"/>
      <c r="I79" s="52"/>
      <c r="J79" s="23">
        <f>J80+J85+J90</f>
        <v>206.20499999999998</v>
      </c>
      <c r="K79" s="23">
        <f>K80+K85+K90</f>
        <v>206.20499999999998</v>
      </c>
      <c r="L79" s="201">
        <f t="shared" si="25"/>
        <v>100</v>
      </c>
    </row>
    <row r="80" spans="1:53" ht="86.25" customHeight="1" x14ac:dyDescent="0.25">
      <c r="A80" s="178" t="s">
        <v>97</v>
      </c>
      <c r="B80" s="188" t="s">
        <v>30</v>
      </c>
      <c r="C80" s="176" t="s">
        <v>21</v>
      </c>
      <c r="D80" s="49" t="s">
        <v>32</v>
      </c>
      <c r="E80" s="74" t="s">
        <v>177</v>
      </c>
      <c r="F80" s="49" t="s">
        <v>99</v>
      </c>
      <c r="G80" s="51"/>
      <c r="H80" s="3"/>
      <c r="I80" s="52"/>
      <c r="J80" s="23">
        <f>J81</f>
        <v>143.04499999999999</v>
      </c>
      <c r="K80" s="23">
        <f t="shared" ref="K80:K83" si="27">K81</f>
        <v>143.04499999999999</v>
      </c>
      <c r="L80" s="201">
        <f t="shared" si="25"/>
        <v>100</v>
      </c>
    </row>
    <row r="81" spans="1:12" ht="34.5" customHeight="1" x14ac:dyDescent="0.25">
      <c r="A81" s="178" t="s">
        <v>98</v>
      </c>
      <c r="B81" s="188" t="s">
        <v>30</v>
      </c>
      <c r="C81" s="176" t="s">
        <v>21</v>
      </c>
      <c r="D81" s="49" t="s">
        <v>32</v>
      </c>
      <c r="E81" s="74" t="s">
        <v>177</v>
      </c>
      <c r="F81" s="49" t="s">
        <v>100</v>
      </c>
      <c r="G81" s="51"/>
      <c r="H81" s="3"/>
      <c r="I81" s="52"/>
      <c r="J81" s="23">
        <f>J82</f>
        <v>143.04499999999999</v>
      </c>
      <c r="K81" s="23">
        <f t="shared" si="27"/>
        <v>143.04499999999999</v>
      </c>
      <c r="L81" s="201">
        <f t="shared" si="25"/>
        <v>100</v>
      </c>
    </row>
    <row r="82" spans="1:12" ht="23.25" customHeight="1" x14ac:dyDescent="0.25">
      <c r="A82" s="184" t="s">
        <v>12</v>
      </c>
      <c r="B82" s="188" t="s">
        <v>30</v>
      </c>
      <c r="C82" s="176" t="s">
        <v>21</v>
      </c>
      <c r="D82" s="49" t="s">
        <v>32</v>
      </c>
      <c r="E82" s="74" t="s">
        <v>177</v>
      </c>
      <c r="F82" s="49" t="s">
        <v>100</v>
      </c>
      <c r="G82" s="51" t="s">
        <v>13</v>
      </c>
      <c r="H82" s="3"/>
      <c r="I82" s="52"/>
      <c r="J82" s="23">
        <f>J83</f>
        <v>143.04499999999999</v>
      </c>
      <c r="K82" s="23">
        <f t="shared" si="27"/>
        <v>143.04499999999999</v>
      </c>
      <c r="L82" s="201">
        <f t="shared" si="25"/>
        <v>100</v>
      </c>
    </row>
    <row r="83" spans="1:12" ht="48" customHeight="1" x14ac:dyDescent="0.25">
      <c r="A83" s="184" t="s">
        <v>61</v>
      </c>
      <c r="B83" s="188" t="s">
        <v>30</v>
      </c>
      <c r="C83" s="176" t="s">
        <v>21</v>
      </c>
      <c r="D83" s="49" t="s">
        <v>32</v>
      </c>
      <c r="E83" s="74" t="s">
        <v>177</v>
      </c>
      <c r="F83" s="49" t="s">
        <v>100</v>
      </c>
      <c r="G83" s="51" t="s">
        <v>13</v>
      </c>
      <c r="H83" s="3" t="s">
        <v>14</v>
      </c>
      <c r="I83" s="52"/>
      <c r="J83" s="23">
        <f>J84</f>
        <v>143.04499999999999</v>
      </c>
      <c r="K83" s="23">
        <f t="shared" si="27"/>
        <v>143.04499999999999</v>
      </c>
      <c r="L83" s="201">
        <f t="shared" si="25"/>
        <v>100</v>
      </c>
    </row>
    <row r="84" spans="1:12" ht="51" customHeight="1" x14ac:dyDescent="0.25">
      <c r="A84" s="182" t="s">
        <v>147</v>
      </c>
      <c r="B84" s="65" t="s">
        <v>30</v>
      </c>
      <c r="C84" s="72" t="s">
        <v>21</v>
      </c>
      <c r="D84" s="72" t="s">
        <v>32</v>
      </c>
      <c r="E84" s="73" t="s">
        <v>177</v>
      </c>
      <c r="F84" s="72" t="s">
        <v>100</v>
      </c>
      <c r="G84" s="185" t="s">
        <v>13</v>
      </c>
      <c r="H84" s="58" t="s">
        <v>14</v>
      </c>
      <c r="I84" s="189" t="s">
        <v>179</v>
      </c>
      <c r="J84" s="61">
        <f>'Прил 2'!J33</f>
        <v>143.04499999999999</v>
      </c>
      <c r="K84" s="61">
        <f>'Прил 2'!K33</f>
        <v>143.04499999999999</v>
      </c>
      <c r="L84" s="202">
        <f t="shared" si="25"/>
        <v>100</v>
      </c>
    </row>
    <row r="85" spans="1:12" ht="37.5" customHeight="1" x14ac:dyDescent="0.25">
      <c r="A85" s="215" t="s">
        <v>93</v>
      </c>
      <c r="B85" s="188" t="s">
        <v>30</v>
      </c>
      <c r="C85" s="176" t="s">
        <v>21</v>
      </c>
      <c r="D85" s="49" t="s">
        <v>32</v>
      </c>
      <c r="E85" s="74" t="s">
        <v>177</v>
      </c>
      <c r="F85" s="49" t="s">
        <v>95</v>
      </c>
      <c r="G85" s="185"/>
      <c r="H85" s="58"/>
      <c r="I85" s="189"/>
      <c r="J85" s="23">
        <f>J86</f>
        <v>57.16</v>
      </c>
      <c r="K85" s="23">
        <f t="shared" ref="K85:K88" si="28">K86</f>
        <v>57.16</v>
      </c>
      <c r="L85" s="201">
        <f t="shared" si="25"/>
        <v>100</v>
      </c>
    </row>
    <row r="86" spans="1:12" ht="39.75" customHeight="1" x14ac:dyDescent="0.25">
      <c r="A86" s="215" t="s">
        <v>94</v>
      </c>
      <c r="B86" s="48" t="s">
        <v>30</v>
      </c>
      <c r="C86" s="49" t="s">
        <v>21</v>
      </c>
      <c r="D86" s="49" t="s">
        <v>32</v>
      </c>
      <c r="E86" s="74" t="s">
        <v>177</v>
      </c>
      <c r="F86" s="49" t="s">
        <v>96</v>
      </c>
      <c r="G86" s="51"/>
      <c r="H86" s="3"/>
      <c r="I86" s="52"/>
      <c r="J86" s="23">
        <f>J87</f>
        <v>57.16</v>
      </c>
      <c r="K86" s="23">
        <f t="shared" si="28"/>
        <v>57.16</v>
      </c>
      <c r="L86" s="201">
        <f t="shared" si="25"/>
        <v>100</v>
      </c>
    </row>
    <row r="87" spans="1:12" ht="21.75" customHeight="1" x14ac:dyDescent="0.25">
      <c r="A87" s="184" t="s">
        <v>12</v>
      </c>
      <c r="B87" s="188" t="s">
        <v>30</v>
      </c>
      <c r="C87" s="176" t="s">
        <v>21</v>
      </c>
      <c r="D87" s="49" t="s">
        <v>32</v>
      </c>
      <c r="E87" s="74" t="s">
        <v>177</v>
      </c>
      <c r="F87" s="49" t="s">
        <v>96</v>
      </c>
      <c r="G87" s="51" t="s">
        <v>13</v>
      </c>
      <c r="H87" s="3"/>
      <c r="I87" s="52"/>
      <c r="J87" s="23">
        <f>J88</f>
        <v>57.16</v>
      </c>
      <c r="K87" s="23">
        <f t="shared" si="28"/>
        <v>57.16</v>
      </c>
      <c r="L87" s="201">
        <f t="shared" si="25"/>
        <v>100</v>
      </c>
    </row>
    <row r="88" spans="1:12" ht="51" customHeight="1" x14ac:dyDescent="0.25">
      <c r="A88" s="184" t="s">
        <v>61</v>
      </c>
      <c r="B88" s="188" t="s">
        <v>30</v>
      </c>
      <c r="C88" s="176" t="s">
        <v>21</v>
      </c>
      <c r="D88" s="49" t="s">
        <v>32</v>
      </c>
      <c r="E88" s="74" t="s">
        <v>177</v>
      </c>
      <c r="F88" s="49" t="s">
        <v>96</v>
      </c>
      <c r="G88" s="51" t="s">
        <v>13</v>
      </c>
      <c r="H88" s="3" t="s">
        <v>14</v>
      </c>
      <c r="I88" s="52"/>
      <c r="J88" s="23">
        <f>J89</f>
        <v>57.16</v>
      </c>
      <c r="K88" s="23">
        <f t="shared" si="28"/>
        <v>57.16</v>
      </c>
      <c r="L88" s="201">
        <f t="shared" si="25"/>
        <v>100</v>
      </c>
    </row>
    <row r="89" spans="1:12" ht="51" customHeight="1" x14ac:dyDescent="0.25">
      <c r="A89" s="182" t="s">
        <v>147</v>
      </c>
      <c r="B89" s="65" t="s">
        <v>30</v>
      </c>
      <c r="C89" s="72" t="s">
        <v>21</v>
      </c>
      <c r="D89" s="72" t="s">
        <v>32</v>
      </c>
      <c r="E89" s="73" t="s">
        <v>177</v>
      </c>
      <c r="F89" s="72" t="s">
        <v>96</v>
      </c>
      <c r="G89" s="185" t="s">
        <v>13</v>
      </c>
      <c r="H89" s="58" t="s">
        <v>14</v>
      </c>
      <c r="I89" s="189" t="s">
        <v>179</v>
      </c>
      <c r="J89" s="61">
        <f>'Прил 2'!J35</f>
        <v>57.16</v>
      </c>
      <c r="K89" s="61">
        <f>'Прил 2'!K35</f>
        <v>57.16</v>
      </c>
      <c r="L89" s="202">
        <f t="shared" si="25"/>
        <v>100</v>
      </c>
    </row>
    <row r="90" spans="1:12" ht="36" customHeight="1" x14ac:dyDescent="0.25">
      <c r="A90" s="54" t="s">
        <v>93</v>
      </c>
      <c r="B90" s="3" t="s">
        <v>30</v>
      </c>
      <c r="C90" s="49" t="s">
        <v>21</v>
      </c>
      <c r="D90" s="49" t="s">
        <v>32</v>
      </c>
      <c r="E90" s="74" t="s">
        <v>177</v>
      </c>
      <c r="F90" s="49" t="s">
        <v>102</v>
      </c>
      <c r="G90" s="185"/>
      <c r="H90" s="58"/>
      <c r="I90" s="189"/>
      <c r="J90" s="23">
        <f>J91</f>
        <v>6</v>
      </c>
      <c r="K90" s="23">
        <f t="shared" ref="K90:K93" si="29">K91</f>
        <v>6</v>
      </c>
      <c r="L90" s="201">
        <f t="shared" si="25"/>
        <v>100</v>
      </c>
    </row>
    <row r="91" spans="1:12" ht="36" customHeight="1" x14ac:dyDescent="0.25">
      <c r="A91" s="54" t="s">
        <v>94</v>
      </c>
      <c r="B91" s="3" t="s">
        <v>30</v>
      </c>
      <c r="C91" s="49" t="s">
        <v>21</v>
      </c>
      <c r="D91" s="49" t="s">
        <v>32</v>
      </c>
      <c r="E91" s="74" t="s">
        <v>177</v>
      </c>
      <c r="F91" s="49" t="s">
        <v>105</v>
      </c>
      <c r="G91" s="3"/>
      <c r="H91" s="3"/>
      <c r="I91" s="189"/>
      <c r="J91" s="23">
        <f>J92</f>
        <v>6</v>
      </c>
      <c r="K91" s="23">
        <f t="shared" si="29"/>
        <v>6</v>
      </c>
      <c r="L91" s="201">
        <f t="shared" si="25"/>
        <v>100</v>
      </c>
    </row>
    <row r="92" spans="1:12" ht="21" customHeight="1" x14ac:dyDescent="0.25">
      <c r="A92" s="95" t="s">
        <v>12</v>
      </c>
      <c r="B92" s="3" t="s">
        <v>30</v>
      </c>
      <c r="C92" s="49" t="s">
        <v>21</v>
      </c>
      <c r="D92" s="49" t="s">
        <v>32</v>
      </c>
      <c r="E92" s="74" t="s">
        <v>177</v>
      </c>
      <c r="F92" s="49" t="s">
        <v>105</v>
      </c>
      <c r="G92" s="3" t="s">
        <v>13</v>
      </c>
      <c r="H92" s="3"/>
      <c r="I92" s="189"/>
      <c r="J92" s="23">
        <f>J93</f>
        <v>6</v>
      </c>
      <c r="K92" s="23">
        <f t="shared" si="29"/>
        <v>6</v>
      </c>
      <c r="L92" s="201">
        <f t="shared" si="25"/>
        <v>100</v>
      </c>
    </row>
    <row r="93" spans="1:12" ht="51" customHeight="1" x14ac:dyDescent="0.25">
      <c r="A93" s="95" t="s">
        <v>61</v>
      </c>
      <c r="B93" s="3" t="s">
        <v>30</v>
      </c>
      <c r="C93" s="49" t="s">
        <v>21</v>
      </c>
      <c r="D93" s="49" t="s">
        <v>32</v>
      </c>
      <c r="E93" s="74" t="s">
        <v>177</v>
      </c>
      <c r="F93" s="49" t="s">
        <v>105</v>
      </c>
      <c r="G93" s="3" t="s">
        <v>13</v>
      </c>
      <c r="H93" s="3" t="s">
        <v>14</v>
      </c>
      <c r="I93" s="189"/>
      <c r="J93" s="23">
        <f>J94</f>
        <v>6</v>
      </c>
      <c r="K93" s="23">
        <f t="shared" si="29"/>
        <v>6</v>
      </c>
      <c r="L93" s="201">
        <f t="shared" si="25"/>
        <v>100</v>
      </c>
    </row>
    <row r="94" spans="1:12" ht="51" customHeight="1" x14ac:dyDescent="0.25">
      <c r="A94" s="182" t="s">
        <v>147</v>
      </c>
      <c r="B94" s="65" t="s">
        <v>30</v>
      </c>
      <c r="C94" s="72" t="s">
        <v>21</v>
      </c>
      <c r="D94" s="72" t="s">
        <v>32</v>
      </c>
      <c r="E94" s="73" t="s">
        <v>177</v>
      </c>
      <c r="F94" s="72" t="s">
        <v>105</v>
      </c>
      <c r="G94" s="185" t="s">
        <v>13</v>
      </c>
      <c r="H94" s="58" t="s">
        <v>14</v>
      </c>
      <c r="I94" s="189" t="s">
        <v>179</v>
      </c>
      <c r="J94" s="61">
        <f>'Прил 2'!J37</f>
        <v>6</v>
      </c>
      <c r="K94" s="61">
        <f>'Прил 2'!K37</f>
        <v>6</v>
      </c>
      <c r="L94" s="202">
        <f t="shared" si="25"/>
        <v>100</v>
      </c>
    </row>
    <row r="95" spans="1:12" ht="63" x14ac:dyDescent="0.25">
      <c r="A95" s="62" t="s">
        <v>153</v>
      </c>
      <c r="B95" s="146">
        <v>89</v>
      </c>
      <c r="C95" s="141"/>
      <c r="D95" s="49"/>
      <c r="E95" s="74"/>
      <c r="F95" s="49"/>
      <c r="G95" s="52"/>
      <c r="H95" s="49"/>
      <c r="I95" s="52"/>
      <c r="J95" s="23">
        <f>J96</f>
        <v>629.91534999999999</v>
      </c>
      <c r="K95" s="23">
        <f>K96</f>
        <v>610.80899999999997</v>
      </c>
      <c r="L95" s="201">
        <f t="shared" si="25"/>
        <v>96.966838480757772</v>
      </c>
    </row>
    <row r="96" spans="1:12" ht="70.900000000000006" customHeight="1" x14ac:dyDescent="0.25">
      <c r="A96" s="62" t="s">
        <v>154</v>
      </c>
      <c r="B96" s="146">
        <v>89</v>
      </c>
      <c r="C96" s="141" t="s">
        <v>20</v>
      </c>
      <c r="D96" s="49"/>
      <c r="E96" s="74"/>
      <c r="F96" s="49"/>
      <c r="G96" s="52"/>
      <c r="H96" s="49"/>
      <c r="I96" s="52"/>
      <c r="J96" s="23">
        <f>J102+J108+J114+J144+J155+J126+J132+J149+J133+J115</f>
        <v>629.91534999999999</v>
      </c>
      <c r="K96" s="23">
        <f>K102+K108+K114+K144+K155+K126+K132+K149+K133+K115</f>
        <v>610.80899999999997</v>
      </c>
      <c r="L96" s="201">
        <f t="shared" si="25"/>
        <v>96.966838480757772</v>
      </c>
    </row>
    <row r="97" spans="1:53" ht="15.75" x14ac:dyDescent="0.25">
      <c r="A97" s="95" t="s">
        <v>56</v>
      </c>
      <c r="B97" s="68">
        <v>89</v>
      </c>
      <c r="C97" s="49">
        <v>1</v>
      </c>
      <c r="D97" s="49" t="s">
        <v>32</v>
      </c>
      <c r="E97" s="74" t="s">
        <v>57</v>
      </c>
      <c r="F97" s="49"/>
      <c r="G97" s="52"/>
      <c r="H97" s="49"/>
      <c r="I97" s="49"/>
      <c r="J97" s="23">
        <f>J100</f>
        <v>90.668580000000006</v>
      </c>
      <c r="K97" s="23">
        <f>K100</f>
        <v>90.668000000000006</v>
      </c>
      <c r="L97" s="201">
        <f t="shared" si="25"/>
        <v>99.999360307617039</v>
      </c>
    </row>
    <row r="98" spans="1:53" ht="31.5" x14ac:dyDescent="0.25">
      <c r="A98" s="62" t="s">
        <v>89</v>
      </c>
      <c r="B98" s="68">
        <v>89</v>
      </c>
      <c r="C98" s="49">
        <v>1</v>
      </c>
      <c r="D98" s="49" t="s">
        <v>32</v>
      </c>
      <c r="E98" s="74" t="s">
        <v>57</v>
      </c>
      <c r="F98" s="49" t="s">
        <v>91</v>
      </c>
      <c r="G98" s="52"/>
      <c r="H98" s="49"/>
      <c r="I98" s="49"/>
      <c r="J98" s="23">
        <f>J99</f>
        <v>90.668580000000006</v>
      </c>
      <c r="K98" s="23">
        <f t="shared" ref="K98" si="30">K99</f>
        <v>90.668000000000006</v>
      </c>
      <c r="L98" s="201">
        <f t="shared" si="25"/>
        <v>99.999360307617039</v>
      </c>
    </row>
    <row r="99" spans="1:53" ht="31.5" x14ac:dyDescent="0.25">
      <c r="A99" s="62" t="s">
        <v>90</v>
      </c>
      <c r="B99" s="68">
        <v>89</v>
      </c>
      <c r="C99" s="49">
        <v>1</v>
      </c>
      <c r="D99" s="49" t="s">
        <v>32</v>
      </c>
      <c r="E99" s="74" t="s">
        <v>57</v>
      </c>
      <c r="F99" s="49" t="s">
        <v>92</v>
      </c>
      <c r="G99" s="52"/>
      <c r="H99" s="49"/>
      <c r="I99" s="49"/>
      <c r="J99" s="23">
        <f>J100</f>
        <v>90.668580000000006</v>
      </c>
      <c r="K99" s="23">
        <f t="shared" ref="K99" si="31">K100</f>
        <v>90.668000000000006</v>
      </c>
      <c r="L99" s="201">
        <f t="shared" si="25"/>
        <v>99.999360307617039</v>
      </c>
    </row>
    <row r="100" spans="1:53" ht="15.75" x14ac:dyDescent="0.25">
      <c r="A100" s="95" t="s">
        <v>55</v>
      </c>
      <c r="B100" s="68">
        <v>89</v>
      </c>
      <c r="C100" s="49">
        <v>1</v>
      </c>
      <c r="D100" s="49" t="s">
        <v>32</v>
      </c>
      <c r="E100" s="74" t="s">
        <v>57</v>
      </c>
      <c r="F100" s="49" t="s">
        <v>92</v>
      </c>
      <c r="G100" s="52" t="s">
        <v>27</v>
      </c>
      <c r="H100" s="49"/>
      <c r="I100" s="49"/>
      <c r="J100" s="23">
        <f>J101</f>
        <v>90.668580000000006</v>
      </c>
      <c r="K100" s="23">
        <f t="shared" ref="K100:K101" si="32">K101</f>
        <v>90.668000000000006</v>
      </c>
      <c r="L100" s="201">
        <f t="shared" si="25"/>
        <v>99.999360307617039</v>
      </c>
    </row>
    <row r="101" spans="1:53" ht="15.75" x14ac:dyDescent="0.25">
      <c r="A101" s="95" t="s">
        <v>23</v>
      </c>
      <c r="B101" s="68">
        <v>89</v>
      </c>
      <c r="C101" s="49">
        <v>1</v>
      </c>
      <c r="D101" s="49" t="s">
        <v>32</v>
      </c>
      <c r="E101" s="74" t="s">
        <v>57</v>
      </c>
      <c r="F101" s="49" t="s">
        <v>92</v>
      </c>
      <c r="G101" s="52" t="s">
        <v>27</v>
      </c>
      <c r="H101" s="49" t="s">
        <v>13</v>
      </c>
      <c r="I101" s="49"/>
      <c r="J101" s="23">
        <f>J102</f>
        <v>90.668580000000006</v>
      </c>
      <c r="K101" s="23">
        <f t="shared" si="32"/>
        <v>90.668000000000006</v>
      </c>
      <c r="L101" s="201">
        <f t="shared" si="25"/>
        <v>99.999360307617039</v>
      </c>
    </row>
    <row r="102" spans="1:53" s="8" customFormat="1" ht="52.15" customHeight="1" x14ac:dyDescent="0.25">
      <c r="A102" s="182" t="s">
        <v>147</v>
      </c>
      <c r="B102" s="71">
        <v>89</v>
      </c>
      <c r="C102" s="72">
        <v>1</v>
      </c>
      <c r="D102" s="72" t="s">
        <v>32</v>
      </c>
      <c r="E102" s="73" t="s">
        <v>57</v>
      </c>
      <c r="F102" s="72" t="s">
        <v>92</v>
      </c>
      <c r="G102" s="189" t="s">
        <v>27</v>
      </c>
      <c r="H102" s="72" t="s">
        <v>13</v>
      </c>
      <c r="I102" s="72">
        <v>911</v>
      </c>
      <c r="J102" s="61">
        <f>'Прил 2'!J108</f>
        <v>90.668580000000006</v>
      </c>
      <c r="K102" s="61">
        <f>'Прил 2'!K108</f>
        <v>90.668000000000006</v>
      </c>
      <c r="L102" s="202">
        <f t="shared" si="25"/>
        <v>99.999360307617039</v>
      </c>
      <c r="M102" s="198"/>
      <c r="N102" s="198"/>
      <c r="O102" s="198"/>
      <c r="P102" s="198"/>
      <c r="Q102" s="198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  <c r="AK102" s="198"/>
      <c r="AL102" s="198"/>
      <c r="AM102" s="198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</row>
    <row r="103" spans="1:53" ht="52.9" customHeight="1" x14ac:dyDescent="0.25">
      <c r="A103" s="54" t="s">
        <v>155</v>
      </c>
      <c r="B103" s="48">
        <v>89</v>
      </c>
      <c r="C103" s="49" t="s">
        <v>20</v>
      </c>
      <c r="D103" s="49" t="s">
        <v>32</v>
      </c>
      <c r="E103" s="74" t="s">
        <v>42</v>
      </c>
      <c r="F103" s="49"/>
      <c r="G103" s="52"/>
      <c r="H103" s="49"/>
      <c r="I103" s="52"/>
      <c r="J103" s="23">
        <f>J106</f>
        <v>5</v>
      </c>
      <c r="K103" s="23">
        <f>K106</f>
        <v>0</v>
      </c>
      <c r="L103" s="201">
        <f t="shared" si="25"/>
        <v>0</v>
      </c>
    </row>
    <row r="104" spans="1:53" s="14" customFormat="1" ht="21.6" customHeight="1" x14ac:dyDescent="0.25">
      <c r="A104" s="53" t="s">
        <v>101</v>
      </c>
      <c r="B104" s="48" t="s">
        <v>44</v>
      </c>
      <c r="C104" s="49" t="s">
        <v>20</v>
      </c>
      <c r="D104" s="49" t="s">
        <v>32</v>
      </c>
      <c r="E104" s="74" t="s">
        <v>42</v>
      </c>
      <c r="F104" s="49" t="s">
        <v>102</v>
      </c>
      <c r="G104" s="52"/>
      <c r="H104" s="49"/>
      <c r="I104" s="52"/>
      <c r="J104" s="23">
        <f>J105</f>
        <v>5</v>
      </c>
      <c r="K104" s="23">
        <f t="shared" ref="K104" si="33">K105</f>
        <v>0</v>
      </c>
      <c r="L104" s="201">
        <f t="shared" si="25"/>
        <v>0</v>
      </c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</row>
    <row r="105" spans="1:53" s="14" customFormat="1" ht="22.15" customHeight="1" x14ac:dyDescent="0.25">
      <c r="A105" s="54" t="s">
        <v>43</v>
      </c>
      <c r="B105" s="48" t="s">
        <v>44</v>
      </c>
      <c r="C105" s="49" t="s">
        <v>20</v>
      </c>
      <c r="D105" s="49" t="s">
        <v>32</v>
      </c>
      <c r="E105" s="74" t="s">
        <v>42</v>
      </c>
      <c r="F105" s="49" t="s">
        <v>45</v>
      </c>
      <c r="G105" s="52"/>
      <c r="H105" s="49"/>
      <c r="I105" s="52"/>
      <c r="J105" s="23">
        <f>J106</f>
        <v>5</v>
      </c>
      <c r="K105" s="23">
        <f t="shared" ref="K105" si="34">K106</f>
        <v>0</v>
      </c>
      <c r="L105" s="201">
        <f t="shared" si="25"/>
        <v>0</v>
      </c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</row>
    <row r="106" spans="1:53" ht="15.75" x14ac:dyDescent="0.25">
      <c r="A106" s="95" t="s">
        <v>12</v>
      </c>
      <c r="B106" s="48" t="s">
        <v>44</v>
      </c>
      <c r="C106" s="49" t="s">
        <v>20</v>
      </c>
      <c r="D106" s="49" t="s">
        <v>32</v>
      </c>
      <c r="E106" s="74" t="s">
        <v>42</v>
      </c>
      <c r="F106" s="49" t="s">
        <v>45</v>
      </c>
      <c r="G106" s="52" t="s">
        <v>13</v>
      </c>
      <c r="H106" s="49"/>
      <c r="I106" s="52"/>
      <c r="J106" s="23">
        <f>J107</f>
        <v>5</v>
      </c>
      <c r="K106" s="23">
        <f t="shared" ref="K106:K107" si="35">K107</f>
        <v>0</v>
      </c>
      <c r="L106" s="201">
        <f t="shared" si="25"/>
        <v>0</v>
      </c>
    </row>
    <row r="107" spans="1:53" ht="15.75" x14ac:dyDescent="0.25">
      <c r="A107" s="95" t="s">
        <v>62</v>
      </c>
      <c r="B107" s="48" t="s">
        <v>44</v>
      </c>
      <c r="C107" s="49" t="s">
        <v>20</v>
      </c>
      <c r="D107" s="49" t="s">
        <v>32</v>
      </c>
      <c r="E107" s="74" t="s">
        <v>42</v>
      </c>
      <c r="F107" s="49" t="s">
        <v>45</v>
      </c>
      <c r="G107" s="52" t="s">
        <v>13</v>
      </c>
      <c r="H107" s="49" t="s">
        <v>41</v>
      </c>
      <c r="I107" s="49"/>
      <c r="J107" s="23">
        <f>J108</f>
        <v>5</v>
      </c>
      <c r="K107" s="23">
        <f t="shared" si="35"/>
        <v>0</v>
      </c>
      <c r="L107" s="201">
        <f t="shared" si="25"/>
        <v>0</v>
      </c>
    </row>
    <row r="108" spans="1:53" s="8" customFormat="1" ht="47.25" x14ac:dyDescent="0.25">
      <c r="A108" s="182" t="s">
        <v>147</v>
      </c>
      <c r="B108" s="199">
        <v>89</v>
      </c>
      <c r="C108" s="197" t="s">
        <v>20</v>
      </c>
      <c r="D108" s="72" t="s">
        <v>32</v>
      </c>
      <c r="E108" s="73" t="s">
        <v>42</v>
      </c>
      <c r="F108" s="72" t="s">
        <v>45</v>
      </c>
      <c r="G108" s="189" t="s">
        <v>13</v>
      </c>
      <c r="H108" s="72" t="s">
        <v>41</v>
      </c>
      <c r="I108" s="194">
        <v>911</v>
      </c>
      <c r="J108" s="61">
        <f>'Прил 2'!J48</f>
        <v>5</v>
      </c>
      <c r="K108" s="61">
        <f>'Прил 2'!K48</f>
        <v>0</v>
      </c>
      <c r="L108" s="202">
        <f t="shared" si="25"/>
        <v>0</v>
      </c>
      <c r="M108" s="198"/>
      <c r="N108" s="198"/>
      <c r="O108" s="198"/>
      <c r="P108" s="198"/>
      <c r="Q108" s="198"/>
      <c r="R108" s="198"/>
      <c r="S108" s="198"/>
      <c r="T108" s="198"/>
      <c r="U108" s="198"/>
      <c r="V108" s="198"/>
      <c r="W108" s="198"/>
      <c r="X108" s="198"/>
      <c r="Y108" s="198"/>
      <c r="Z108" s="198"/>
      <c r="AA108" s="198"/>
      <c r="AB108" s="198"/>
      <c r="AC108" s="198"/>
      <c r="AD108" s="198"/>
      <c r="AE108" s="198"/>
      <c r="AF108" s="198"/>
      <c r="AG108" s="198"/>
      <c r="AH108" s="198"/>
      <c r="AI108" s="198"/>
      <c r="AJ108" s="198"/>
      <c r="AK108" s="198"/>
      <c r="AL108" s="198"/>
      <c r="AM108" s="198"/>
      <c r="AN108" s="198"/>
      <c r="AO108" s="198"/>
      <c r="AP108" s="198"/>
      <c r="AQ108" s="198"/>
      <c r="AR108" s="198"/>
      <c r="AS108" s="198"/>
      <c r="AT108" s="198"/>
      <c r="AU108" s="198"/>
      <c r="AV108" s="198"/>
      <c r="AW108" s="198"/>
      <c r="AX108" s="198"/>
      <c r="AY108" s="198"/>
      <c r="AZ108" s="198"/>
      <c r="BA108" s="198"/>
    </row>
    <row r="109" spans="1:53" ht="15.75" x14ac:dyDescent="0.25">
      <c r="A109" s="95" t="s">
        <v>59</v>
      </c>
      <c r="B109" s="68">
        <v>89</v>
      </c>
      <c r="C109" s="49">
        <v>1</v>
      </c>
      <c r="D109" s="49" t="s">
        <v>32</v>
      </c>
      <c r="E109" s="74">
        <v>41240</v>
      </c>
      <c r="F109" s="49"/>
      <c r="G109" s="52"/>
      <c r="H109" s="49"/>
      <c r="I109" s="49"/>
      <c r="J109" s="23">
        <f>J112</f>
        <v>1.5</v>
      </c>
      <c r="K109" s="23">
        <f>K112</f>
        <v>1.4610000000000001</v>
      </c>
      <c r="L109" s="201">
        <f t="shared" si="25"/>
        <v>97.4</v>
      </c>
    </row>
    <row r="110" spans="1:53" ht="31.5" x14ac:dyDescent="0.25">
      <c r="A110" s="54" t="s">
        <v>86</v>
      </c>
      <c r="B110" s="68">
        <v>89</v>
      </c>
      <c r="C110" s="49">
        <v>1</v>
      </c>
      <c r="D110" s="49" t="s">
        <v>32</v>
      </c>
      <c r="E110" s="74" t="s">
        <v>63</v>
      </c>
      <c r="F110" s="49" t="s">
        <v>87</v>
      </c>
      <c r="G110" s="52"/>
      <c r="H110" s="49"/>
      <c r="I110" s="49"/>
      <c r="J110" s="23">
        <f>J111</f>
        <v>1.5</v>
      </c>
      <c r="K110" s="23">
        <f t="shared" ref="K110" si="36">K111</f>
        <v>1.4610000000000001</v>
      </c>
      <c r="L110" s="201">
        <f t="shared" si="25"/>
        <v>97.4</v>
      </c>
    </row>
    <row r="111" spans="1:53" ht="15.75" x14ac:dyDescent="0.25">
      <c r="A111" s="53" t="s">
        <v>60</v>
      </c>
      <c r="B111" s="68">
        <v>89</v>
      </c>
      <c r="C111" s="49">
        <v>1</v>
      </c>
      <c r="D111" s="49" t="s">
        <v>32</v>
      </c>
      <c r="E111" s="74" t="s">
        <v>63</v>
      </c>
      <c r="F111" s="49" t="s">
        <v>144</v>
      </c>
      <c r="G111" s="52"/>
      <c r="H111" s="49"/>
      <c r="I111" s="49"/>
      <c r="J111" s="23">
        <f>J112</f>
        <v>1.5</v>
      </c>
      <c r="K111" s="23">
        <f t="shared" ref="K111" si="37">K112</f>
        <v>1.4610000000000001</v>
      </c>
      <c r="L111" s="201">
        <f t="shared" si="25"/>
        <v>97.4</v>
      </c>
    </row>
    <row r="112" spans="1:53" ht="31.5" x14ac:dyDescent="0.25">
      <c r="A112" s="95" t="s">
        <v>15</v>
      </c>
      <c r="B112" s="68">
        <v>89</v>
      </c>
      <c r="C112" s="49">
        <v>1</v>
      </c>
      <c r="D112" s="49" t="s">
        <v>32</v>
      </c>
      <c r="E112" s="74" t="s">
        <v>63</v>
      </c>
      <c r="F112" s="49" t="s">
        <v>144</v>
      </c>
      <c r="G112" s="52" t="s">
        <v>28</v>
      </c>
      <c r="H112" s="49"/>
      <c r="I112" s="49"/>
      <c r="J112" s="23">
        <f>J113</f>
        <v>1.5</v>
      </c>
      <c r="K112" s="23">
        <f t="shared" ref="K112:K113" si="38">K113</f>
        <v>1.4610000000000001</v>
      </c>
      <c r="L112" s="201">
        <f t="shared" si="25"/>
        <v>97.4</v>
      </c>
    </row>
    <row r="113" spans="1:53" ht="31.5" x14ac:dyDescent="0.25">
      <c r="A113" s="95" t="s">
        <v>58</v>
      </c>
      <c r="B113" s="68">
        <v>89</v>
      </c>
      <c r="C113" s="49">
        <v>1</v>
      </c>
      <c r="D113" s="49" t="s">
        <v>32</v>
      </c>
      <c r="E113" s="74" t="s">
        <v>63</v>
      </c>
      <c r="F113" s="49" t="s">
        <v>144</v>
      </c>
      <c r="G113" s="52" t="s">
        <v>28</v>
      </c>
      <c r="H113" s="49" t="s">
        <v>13</v>
      </c>
      <c r="I113" s="49"/>
      <c r="J113" s="23">
        <f>J114</f>
        <v>1.5</v>
      </c>
      <c r="K113" s="23">
        <f t="shared" si="38"/>
        <v>1.4610000000000001</v>
      </c>
      <c r="L113" s="201">
        <f t="shared" si="25"/>
        <v>97.4</v>
      </c>
    </row>
    <row r="114" spans="1:53" s="8" customFormat="1" ht="47.25" x14ac:dyDescent="0.25">
      <c r="A114" s="182" t="s">
        <v>147</v>
      </c>
      <c r="B114" s="189">
        <v>89</v>
      </c>
      <c r="C114" s="72">
        <v>1</v>
      </c>
      <c r="D114" s="72" t="s">
        <v>32</v>
      </c>
      <c r="E114" s="73" t="s">
        <v>63</v>
      </c>
      <c r="F114" s="72" t="s">
        <v>144</v>
      </c>
      <c r="G114" s="189" t="s">
        <v>28</v>
      </c>
      <c r="H114" s="72" t="s">
        <v>13</v>
      </c>
      <c r="I114" s="72">
        <v>911</v>
      </c>
      <c r="J114" s="61">
        <f>'Прил 2'!J115</f>
        <v>1.5</v>
      </c>
      <c r="K114" s="61">
        <f>'Прил 2'!K115</f>
        <v>1.4610000000000001</v>
      </c>
      <c r="L114" s="202">
        <f t="shared" si="25"/>
        <v>97.4</v>
      </c>
      <c r="M114" s="198"/>
      <c r="N114" s="198"/>
      <c r="O114" s="198"/>
      <c r="P114" s="198"/>
      <c r="Q114" s="198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198"/>
      <c r="AZ114" s="198"/>
      <c r="BA114" s="198"/>
    </row>
    <row r="115" spans="1:53" ht="47.25" x14ac:dyDescent="0.25">
      <c r="A115" s="96" t="s">
        <v>198</v>
      </c>
      <c r="B115" s="176" t="s">
        <v>44</v>
      </c>
      <c r="C115" s="176" t="s">
        <v>20</v>
      </c>
      <c r="D115" s="176" t="s">
        <v>32</v>
      </c>
      <c r="E115" s="213" t="s">
        <v>199</v>
      </c>
      <c r="F115" s="176"/>
      <c r="G115" s="214"/>
      <c r="H115" s="176"/>
      <c r="I115" s="72"/>
      <c r="J115" s="23">
        <f>J116</f>
        <v>41.8</v>
      </c>
      <c r="K115" s="23">
        <f t="shared" ref="K115:K119" si="39">K116</f>
        <v>41.8</v>
      </c>
      <c r="L115" s="201">
        <f t="shared" si="25"/>
        <v>100</v>
      </c>
    </row>
    <row r="116" spans="1:53" ht="46.5" customHeight="1" x14ac:dyDescent="0.25">
      <c r="A116" s="215" t="s">
        <v>94</v>
      </c>
      <c r="B116" s="176" t="s">
        <v>44</v>
      </c>
      <c r="C116" s="176" t="s">
        <v>20</v>
      </c>
      <c r="D116" s="176" t="s">
        <v>32</v>
      </c>
      <c r="E116" s="213" t="s">
        <v>199</v>
      </c>
      <c r="F116" s="176" t="s">
        <v>95</v>
      </c>
      <c r="G116" s="214"/>
      <c r="H116" s="176"/>
      <c r="I116" s="72"/>
      <c r="J116" s="23">
        <f>J117</f>
        <v>41.8</v>
      </c>
      <c r="K116" s="23">
        <f t="shared" si="39"/>
        <v>41.8</v>
      </c>
      <c r="L116" s="201">
        <f t="shared" si="25"/>
        <v>100</v>
      </c>
    </row>
    <row r="117" spans="1:53" ht="15.75" x14ac:dyDescent="0.25">
      <c r="A117" s="215" t="s">
        <v>38</v>
      </c>
      <c r="B117" s="176" t="s">
        <v>44</v>
      </c>
      <c r="C117" s="176" t="s">
        <v>20</v>
      </c>
      <c r="D117" s="176" t="s">
        <v>32</v>
      </c>
      <c r="E117" s="213" t="s">
        <v>199</v>
      </c>
      <c r="F117" s="176" t="s">
        <v>96</v>
      </c>
      <c r="G117" s="214"/>
      <c r="H117" s="176"/>
      <c r="I117" s="72"/>
      <c r="J117" s="23">
        <f>J118</f>
        <v>41.8</v>
      </c>
      <c r="K117" s="23">
        <f t="shared" si="39"/>
        <v>41.8</v>
      </c>
      <c r="L117" s="201">
        <f t="shared" si="25"/>
        <v>100</v>
      </c>
    </row>
    <row r="118" spans="1:53" ht="15.75" x14ac:dyDescent="0.25">
      <c r="A118" s="215" t="s">
        <v>49</v>
      </c>
      <c r="B118" s="176" t="s">
        <v>44</v>
      </c>
      <c r="C118" s="176" t="s">
        <v>20</v>
      </c>
      <c r="D118" s="176" t="s">
        <v>32</v>
      </c>
      <c r="E118" s="213" t="s">
        <v>199</v>
      </c>
      <c r="F118" s="176" t="s">
        <v>96</v>
      </c>
      <c r="G118" s="214" t="s">
        <v>14</v>
      </c>
      <c r="H118" s="176"/>
      <c r="I118" s="72"/>
      <c r="J118" s="23">
        <f>J119</f>
        <v>41.8</v>
      </c>
      <c r="K118" s="23">
        <f t="shared" si="39"/>
        <v>41.8</v>
      </c>
      <c r="L118" s="201">
        <f t="shared" si="25"/>
        <v>100</v>
      </c>
    </row>
    <row r="119" spans="1:53" ht="15.75" x14ac:dyDescent="0.25">
      <c r="A119" s="215" t="s">
        <v>50</v>
      </c>
      <c r="B119" s="176" t="s">
        <v>44</v>
      </c>
      <c r="C119" s="176" t="s">
        <v>20</v>
      </c>
      <c r="D119" s="176" t="s">
        <v>32</v>
      </c>
      <c r="E119" s="213" t="s">
        <v>199</v>
      </c>
      <c r="F119" s="176" t="s">
        <v>96</v>
      </c>
      <c r="G119" s="214" t="s">
        <v>14</v>
      </c>
      <c r="H119" s="176" t="s">
        <v>26</v>
      </c>
      <c r="I119" s="72"/>
      <c r="J119" s="23">
        <f>J120</f>
        <v>41.8</v>
      </c>
      <c r="K119" s="23">
        <f t="shared" si="39"/>
        <v>41.8</v>
      </c>
      <c r="L119" s="201">
        <f t="shared" si="25"/>
        <v>100</v>
      </c>
    </row>
    <row r="120" spans="1:53" ht="47.25" x14ac:dyDescent="0.25">
      <c r="A120" s="182" t="s">
        <v>147</v>
      </c>
      <c r="B120" s="181">
        <v>89</v>
      </c>
      <c r="C120" s="72" t="s">
        <v>20</v>
      </c>
      <c r="D120" s="72" t="s">
        <v>32</v>
      </c>
      <c r="E120" s="72" t="s">
        <v>199</v>
      </c>
      <c r="F120" s="72" t="s">
        <v>96</v>
      </c>
      <c r="G120" s="72" t="s">
        <v>14</v>
      </c>
      <c r="H120" s="72" t="s">
        <v>26</v>
      </c>
      <c r="I120" s="72" t="s">
        <v>179</v>
      </c>
      <c r="J120" s="61">
        <f>'Прил 2'!J85</f>
        <v>41.8</v>
      </c>
      <c r="K120" s="61">
        <f>'Прил 2'!K85</f>
        <v>41.8</v>
      </c>
      <c r="L120" s="202">
        <f t="shared" si="25"/>
        <v>100</v>
      </c>
    </row>
    <row r="121" spans="1:53" ht="15.75" x14ac:dyDescent="0.25">
      <c r="A121" s="54" t="s">
        <v>54</v>
      </c>
      <c r="B121" s="3" t="s">
        <v>44</v>
      </c>
      <c r="C121" s="56">
        <v>1</v>
      </c>
      <c r="D121" s="49" t="s">
        <v>32</v>
      </c>
      <c r="E121" s="147">
        <v>43010</v>
      </c>
      <c r="F121" s="56"/>
      <c r="G121" s="148"/>
      <c r="H121" s="141"/>
      <c r="I121" s="141"/>
      <c r="J121" s="23">
        <f>J124</f>
        <v>54.066769999999998</v>
      </c>
      <c r="K121" s="23">
        <f>K124</f>
        <v>40</v>
      </c>
      <c r="L121" s="201">
        <f t="shared" si="25"/>
        <v>73.982595964212408</v>
      </c>
    </row>
    <row r="122" spans="1:53" ht="31.5" customHeight="1" x14ac:dyDescent="0.25">
      <c r="A122" s="54" t="s">
        <v>94</v>
      </c>
      <c r="B122" s="3" t="s">
        <v>44</v>
      </c>
      <c r="C122" s="56">
        <v>1</v>
      </c>
      <c r="D122" s="49" t="s">
        <v>32</v>
      </c>
      <c r="E122" s="147">
        <v>43010</v>
      </c>
      <c r="F122" s="56">
        <v>200</v>
      </c>
      <c r="G122" s="148"/>
      <c r="H122" s="141"/>
      <c r="I122" s="141"/>
      <c r="J122" s="23">
        <f>J123</f>
        <v>54.066769999999998</v>
      </c>
      <c r="K122" s="23">
        <f t="shared" ref="K122" si="40">K123</f>
        <v>40</v>
      </c>
      <c r="L122" s="201">
        <f t="shared" si="25"/>
        <v>73.982595964212408</v>
      </c>
    </row>
    <row r="123" spans="1:53" ht="15.75" x14ac:dyDescent="0.25">
      <c r="A123" s="54" t="s">
        <v>38</v>
      </c>
      <c r="B123" s="3" t="s">
        <v>44</v>
      </c>
      <c r="C123" s="56">
        <v>1</v>
      </c>
      <c r="D123" s="49" t="s">
        <v>32</v>
      </c>
      <c r="E123" s="147">
        <v>43010</v>
      </c>
      <c r="F123" s="56">
        <v>240</v>
      </c>
      <c r="G123" s="148"/>
      <c r="H123" s="141"/>
      <c r="I123" s="141"/>
      <c r="J123" s="23">
        <f>J124</f>
        <v>54.066769999999998</v>
      </c>
      <c r="K123" s="23">
        <f t="shared" ref="K123" si="41">K124</f>
        <v>40</v>
      </c>
      <c r="L123" s="201">
        <f t="shared" si="25"/>
        <v>73.982595964212408</v>
      </c>
    </row>
    <row r="124" spans="1:53" ht="15.75" x14ac:dyDescent="0.25">
      <c r="A124" s="95" t="s">
        <v>52</v>
      </c>
      <c r="B124" s="3" t="s">
        <v>44</v>
      </c>
      <c r="C124" s="56">
        <v>1</v>
      </c>
      <c r="D124" s="49" t="s">
        <v>32</v>
      </c>
      <c r="E124" s="147">
        <v>43010</v>
      </c>
      <c r="F124" s="56">
        <v>240</v>
      </c>
      <c r="G124" s="148" t="s">
        <v>16</v>
      </c>
      <c r="H124" s="141"/>
      <c r="I124" s="141"/>
      <c r="J124" s="23">
        <f>J125</f>
        <v>54.066769999999998</v>
      </c>
      <c r="K124" s="23">
        <f t="shared" ref="K124:K125" si="42">K125</f>
        <v>40</v>
      </c>
      <c r="L124" s="201">
        <f t="shared" si="25"/>
        <v>73.982595964212408</v>
      </c>
    </row>
    <row r="125" spans="1:53" ht="15.75" x14ac:dyDescent="0.25">
      <c r="A125" s="90" t="s">
        <v>53</v>
      </c>
      <c r="B125" s="3" t="s">
        <v>44</v>
      </c>
      <c r="C125" s="56">
        <v>1</v>
      </c>
      <c r="D125" s="49" t="s">
        <v>32</v>
      </c>
      <c r="E125" s="147">
        <v>43010</v>
      </c>
      <c r="F125" s="56">
        <v>240</v>
      </c>
      <c r="G125" s="148" t="s">
        <v>16</v>
      </c>
      <c r="H125" s="141" t="s">
        <v>25</v>
      </c>
      <c r="I125" s="141"/>
      <c r="J125" s="23">
        <f>J126</f>
        <v>54.066769999999998</v>
      </c>
      <c r="K125" s="23">
        <f t="shared" si="42"/>
        <v>40</v>
      </c>
      <c r="L125" s="201">
        <f t="shared" si="25"/>
        <v>73.982595964212408</v>
      </c>
    </row>
    <row r="126" spans="1:53" s="8" customFormat="1" ht="47.25" x14ac:dyDescent="0.25">
      <c r="A126" s="182" t="s">
        <v>147</v>
      </c>
      <c r="B126" s="58" t="s">
        <v>44</v>
      </c>
      <c r="C126" s="194">
        <v>1</v>
      </c>
      <c r="D126" s="72" t="s">
        <v>32</v>
      </c>
      <c r="E126" s="195">
        <v>43010</v>
      </c>
      <c r="F126" s="194">
        <v>240</v>
      </c>
      <c r="G126" s="196" t="s">
        <v>16</v>
      </c>
      <c r="H126" s="197" t="s">
        <v>25</v>
      </c>
      <c r="I126" s="197">
        <v>911</v>
      </c>
      <c r="J126" s="61">
        <f>'Прил 2'!J98</f>
        <v>54.066769999999998</v>
      </c>
      <c r="K126" s="61">
        <f>'Прил 2'!K98</f>
        <v>40</v>
      </c>
      <c r="L126" s="202">
        <f t="shared" si="25"/>
        <v>73.982595964212408</v>
      </c>
      <c r="M126" s="198"/>
      <c r="N126" s="198"/>
      <c r="O126" s="198"/>
      <c r="P126" s="198"/>
      <c r="Q126" s="198"/>
      <c r="R126" s="198"/>
      <c r="S126" s="198"/>
      <c r="T126" s="198"/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8"/>
      <c r="AK126" s="198"/>
      <c r="AL126" s="198"/>
      <c r="AM126" s="198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</row>
    <row r="127" spans="1:53" ht="15.75" x14ac:dyDescent="0.25">
      <c r="A127" s="54" t="s">
        <v>131</v>
      </c>
      <c r="B127" s="3" t="s">
        <v>44</v>
      </c>
      <c r="C127" s="56">
        <v>1</v>
      </c>
      <c r="D127" s="49" t="s">
        <v>32</v>
      </c>
      <c r="E127" s="147">
        <v>43040</v>
      </c>
      <c r="F127" s="56"/>
      <c r="G127" s="149"/>
      <c r="H127" s="141"/>
      <c r="I127" s="141"/>
      <c r="J127" s="23">
        <f>J130</f>
        <v>74.38</v>
      </c>
      <c r="K127" s="23">
        <f>K130</f>
        <v>74.38</v>
      </c>
      <c r="L127" s="201">
        <f t="shared" si="25"/>
        <v>100</v>
      </c>
    </row>
    <row r="128" spans="1:53" ht="36" customHeight="1" x14ac:dyDescent="0.25">
      <c r="A128" s="54" t="s">
        <v>94</v>
      </c>
      <c r="B128" s="3" t="s">
        <v>44</v>
      </c>
      <c r="C128" s="56">
        <v>1</v>
      </c>
      <c r="D128" s="49" t="s">
        <v>32</v>
      </c>
      <c r="E128" s="147">
        <v>43040</v>
      </c>
      <c r="F128" s="56">
        <v>200</v>
      </c>
      <c r="G128" s="149"/>
      <c r="H128" s="141"/>
      <c r="I128" s="141"/>
      <c r="J128" s="23">
        <f>J129</f>
        <v>74.38</v>
      </c>
      <c r="K128" s="23">
        <f t="shared" ref="K128" si="43">K129</f>
        <v>74.38</v>
      </c>
      <c r="L128" s="201">
        <f t="shared" si="25"/>
        <v>100</v>
      </c>
    </row>
    <row r="129" spans="1:53" ht="15.75" x14ac:dyDescent="0.25">
      <c r="A129" s="54" t="s">
        <v>38</v>
      </c>
      <c r="B129" s="3" t="s">
        <v>44</v>
      </c>
      <c r="C129" s="56">
        <v>1</v>
      </c>
      <c r="D129" s="49" t="s">
        <v>32</v>
      </c>
      <c r="E129" s="147">
        <v>43040</v>
      </c>
      <c r="F129" s="56">
        <v>240</v>
      </c>
      <c r="G129" s="149"/>
      <c r="H129" s="141"/>
      <c r="I129" s="141"/>
      <c r="J129" s="23">
        <f>J130</f>
        <v>74.38</v>
      </c>
      <c r="K129" s="23">
        <f t="shared" ref="K129" si="44">K130</f>
        <v>74.38</v>
      </c>
      <c r="L129" s="201">
        <f t="shared" si="25"/>
        <v>100</v>
      </c>
    </row>
    <row r="130" spans="1:53" ht="15.75" x14ac:dyDescent="0.25">
      <c r="A130" s="95" t="s">
        <v>52</v>
      </c>
      <c r="B130" s="3" t="s">
        <v>44</v>
      </c>
      <c r="C130" s="56">
        <v>1</v>
      </c>
      <c r="D130" s="49" t="s">
        <v>32</v>
      </c>
      <c r="E130" s="147">
        <v>43040</v>
      </c>
      <c r="F130" s="56">
        <v>240</v>
      </c>
      <c r="G130" s="52" t="s">
        <v>16</v>
      </c>
      <c r="H130" s="141"/>
      <c r="I130" s="141"/>
      <c r="J130" s="23">
        <f>J131</f>
        <v>74.38</v>
      </c>
      <c r="K130" s="23">
        <f t="shared" ref="K130:K131" si="45">K131</f>
        <v>74.38</v>
      </c>
      <c r="L130" s="201">
        <f t="shared" si="25"/>
        <v>100</v>
      </c>
    </row>
    <row r="131" spans="1:53" ht="15.75" x14ac:dyDescent="0.25">
      <c r="A131" s="90" t="s">
        <v>53</v>
      </c>
      <c r="B131" s="3" t="s">
        <v>44</v>
      </c>
      <c r="C131" s="56">
        <v>1</v>
      </c>
      <c r="D131" s="49" t="s">
        <v>32</v>
      </c>
      <c r="E131" s="147">
        <v>43040</v>
      </c>
      <c r="F131" s="56">
        <v>240</v>
      </c>
      <c r="G131" s="52" t="s">
        <v>16</v>
      </c>
      <c r="H131" s="141" t="s">
        <v>25</v>
      </c>
      <c r="I131" s="141"/>
      <c r="J131" s="23">
        <f>J132</f>
        <v>74.38</v>
      </c>
      <c r="K131" s="23">
        <f t="shared" si="45"/>
        <v>74.38</v>
      </c>
      <c r="L131" s="201">
        <f t="shared" si="25"/>
        <v>100</v>
      </c>
    </row>
    <row r="132" spans="1:53" s="8" customFormat="1" ht="55.5" customHeight="1" x14ac:dyDescent="0.25">
      <c r="A132" s="182" t="s">
        <v>147</v>
      </c>
      <c r="B132" s="58" t="s">
        <v>44</v>
      </c>
      <c r="C132" s="194">
        <v>1</v>
      </c>
      <c r="D132" s="72" t="s">
        <v>32</v>
      </c>
      <c r="E132" s="195">
        <v>43040</v>
      </c>
      <c r="F132" s="194">
        <v>240</v>
      </c>
      <c r="G132" s="189" t="s">
        <v>16</v>
      </c>
      <c r="H132" s="197" t="s">
        <v>25</v>
      </c>
      <c r="I132" s="197">
        <v>911</v>
      </c>
      <c r="J132" s="61">
        <f>'Прил 2'!J101</f>
        <v>74.38</v>
      </c>
      <c r="K132" s="61">
        <f>'Прил 2'!K101</f>
        <v>74.38</v>
      </c>
      <c r="L132" s="202">
        <f t="shared" si="25"/>
        <v>100</v>
      </c>
      <c r="M132" s="198"/>
      <c r="N132" s="198"/>
      <c r="O132" s="198"/>
      <c r="P132" s="198"/>
      <c r="Q132" s="198"/>
      <c r="R132" s="198"/>
      <c r="S132" s="198"/>
      <c r="T132" s="198"/>
      <c r="U132" s="198"/>
      <c r="V132" s="198"/>
      <c r="W132" s="198"/>
      <c r="X132" s="198"/>
      <c r="Y132" s="198"/>
      <c r="Z132" s="198"/>
      <c r="AA132" s="198"/>
      <c r="AB132" s="198"/>
      <c r="AC132" s="198"/>
      <c r="AD132" s="198"/>
      <c r="AE132" s="198"/>
      <c r="AF132" s="198"/>
      <c r="AG132" s="198"/>
      <c r="AH132" s="198"/>
      <c r="AI132" s="198"/>
      <c r="AJ132" s="198"/>
      <c r="AK132" s="198"/>
      <c r="AL132" s="198"/>
      <c r="AM132" s="198"/>
      <c r="AN132" s="198"/>
      <c r="AO132" s="198"/>
      <c r="AP132" s="198"/>
      <c r="AQ132" s="198"/>
      <c r="AR132" s="198"/>
      <c r="AS132" s="198"/>
      <c r="AT132" s="198"/>
      <c r="AU132" s="198"/>
      <c r="AV132" s="198"/>
      <c r="AW132" s="198"/>
      <c r="AX132" s="198"/>
      <c r="AY132" s="198"/>
      <c r="AZ132" s="198"/>
      <c r="BA132" s="198"/>
    </row>
    <row r="133" spans="1:53" ht="100.5" customHeight="1" x14ac:dyDescent="0.25">
      <c r="A133" s="90" t="s">
        <v>180</v>
      </c>
      <c r="B133" s="51">
        <v>89</v>
      </c>
      <c r="C133" s="3">
        <v>1</v>
      </c>
      <c r="D133" s="3" t="s">
        <v>32</v>
      </c>
      <c r="E133" s="50" t="s">
        <v>181</v>
      </c>
      <c r="F133" s="3"/>
      <c r="G133" s="52"/>
      <c r="H133" s="49"/>
      <c r="I133" s="49"/>
      <c r="J133" s="23">
        <f>J134</f>
        <v>230</v>
      </c>
      <c r="K133" s="23">
        <f t="shared" ref="K133:K137" si="46">K134</f>
        <v>230</v>
      </c>
      <c r="L133" s="201">
        <f t="shared" si="25"/>
        <v>100</v>
      </c>
    </row>
    <row r="134" spans="1:53" ht="33" customHeight="1" x14ac:dyDescent="0.25">
      <c r="A134" s="54" t="s">
        <v>94</v>
      </c>
      <c r="B134" s="51">
        <v>89</v>
      </c>
      <c r="C134" s="3">
        <v>1</v>
      </c>
      <c r="D134" s="3" t="s">
        <v>32</v>
      </c>
      <c r="E134" s="50" t="s">
        <v>181</v>
      </c>
      <c r="F134" s="3" t="s">
        <v>95</v>
      </c>
      <c r="G134" s="52"/>
      <c r="H134" s="49"/>
      <c r="I134" s="49"/>
      <c r="J134" s="23">
        <f>J135</f>
        <v>230</v>
      </c>
      <c r="K134" s="23">
        <f t="shared" si="46"/>
        <v>230</v>
      </c>
      <c r="L134" s="201">
        <f t="shared" si="25"/>
        <v>100</v>
      </c>
    </row>
    <row r="135" spans="1:53" ht="18.75" customHeight="1" x14ac:dyDescent="0.25">
      <c r="A135" s="54" t="s">
        <v>38</v>
      </c>
      <c r="B135" s="51">
        <v>89</v>
      </c>
      <c r="C135" s="3">
        <v>1</v>
      </c>
      <c r="D135" s="3" t="s">
        <v>32</v>
      </c>
      <c r="E135" s="50" t="s">
        <v>181</v>
      </c>
      <c r="F135" s="3" t="s">
        <v>96</v>
      </c>
      <c r="G135" s="52"/>
      <c r="H135" s="49"/>
      <c r="I135" s="49"/>
      <c r="J135" s="23">
        <f>J136</f>
        <v>230</v>
      </c>
      <c r="K135" s="23">
        <f t="shared" si="46"/>
        <v>230</v>
      </c>
      <c r="L135" s="201">
        <f t="shared" si="25"/>
        <v>100</v>
      </c>
    </row>
    <row r="136" spans="1:53" ht="20.25" customHeight="1" x14ac:dyDescent="0.25">
      <c r="A136" s="95" t="s">
        <v>17</v>
      </c>
      <c r="B136" s="51">
        <v>89</v>
      </c>
      <c r="C136" s="3">
        <v>1</v>
      </c>
      <c r="D136" s="3" t="s">
        <v>32</v>
      </c>
      <c r="E136" s="50" t="s">
        <v>181</v>
      </c>
      <c r="F136" s="3" t="s">
        <v>96</v>
      </c>
      <c r="G136" s="52" t="s">
        <v>16</v>
      </c>
      <c r="H136" s="49"/>
      <c r="I136" s="49"/>
      <c r="J136" s="23">
        <f>J137</f>
        <v>230</v>
      </c>
      <c r="K136" s="23">
        <f t="shared" si="46"/>
        <v>230</v>
      </c>
      <c r="L136" s="201">
        <f t="shared" ref="L136:L155" si="47">K136/J136*100</f>
        <v>100</v>
      </c>
    </row>
    <row r="137" spans="1:53" ht="25.5" customHeight="1" x14ac:dyDescent="0.25">
      <c r="A137" s="95" t="s">
        <v>52</v>
      </c>
      <c r="B137" s="51">
        <v>89</v>
      </c>
      <c r="C137" s="3">
        <v>1</v>
      </c>
      <c r="D137" s="3" t="s">
        <v>32</v>
      </c>
      <c r="E137" s="50" t="s">
        <v>181</v>
      </c>
      <c r="F137" s="3" t="s">
        <v>96</v>
      </c>
      <c r="G137" s="52" t="s">
        <v>16</v>
      </c>
      <c r="H137" s="49" t="s">
        <v>24</v>
      </c>
      <c r="I137" s="49"/>
      <c r="J137" s="23">
        <f>J138</f>
        <v>230</v>
      </c>
      <c r="K137" s="23">
        <f t="shared" si="46"/>
        <v>230</v>
      </c>
      <c r="L137" s="201">
        <f t="shared" si="47"/>
        <v>100</v>
      </c>
    </row>
    <row r="138" spans="1:53" s="8" customFormat="1" ht="48.75" customHeight="1" x14ac:dyDescent="0.25">
      <c r="A138" s="212" t="s">
        <v>147</v>
      </c>
      <c r="B138" s="185">
        <v>89</v>
      </c>
      <c r="C138" s="58">
        <v>1</v>
      </c>
      <c r="D138" s="58" t="s">
        <v>32</v>
      </c>
      <c r="E138" s="64" t="s">
        <v>181</v>
      </c>
      <c r="F138" s="58" t="s">
        <v>96</v>
      </c>
      <c r="G138" s="189" t="s">
        <v>16</v>
      </c>
      <c r="H138" s="72" t="s">
        <v>24</v>
      </c>
      <c r="I138" s="72">
        <v>911</v>
      </c>
      <c r="J138" s="61">
        <f>'Прил 2'!J92</f>
        <v>230</v>
      </c>
      <c r="K138" s="61">
        <f>'Прил 2'!K92</f>
        <v>230</v>
      </c>
      <c r="L138" s="202">
        <f t="shared" si="47"/>
        <v>100</v>
      </c>
      <c r="M138" s="198"/>
      <c r="N138" s="198"/>
      <c r="O138" s="198"/>
      <c r="P138" s="198"/>
      <c r="Q138" s="198"/>
      <c r="R138" s="198"/>
      <c r="S138" s="198"/>
      <c r="T138" s="198"/>
      <c r="U138" s="198"/>
      <c r="V138" s="198"/>
      <c r="W138" s="198"/>
      <c r="X138" s="198"/>
      <c r="Y138" s="198"/>
      <c r="Z138" s="198"/>
      <c r="AA138" s="198"/>
      <c r="AB138" s="198"/>
      <c r="AC138" s="198"/>
      <c r="AD138" s="198"/>
      <c r="AE138" s="198"/>
      <c r="AF138" s="198"/>
      <c r="AG138" s="198"/>
      <c r="AH138" s="198"/>
      <c r="AI138" s="198"/>
      <c r="AJ138" s="198"/>
      <c r="AK138" s="198"/>
      <c r="AL138" s="198"/>
      <c r="AM138" s="198"/>
      <c r="AN138" s="198"/>
      <c r="AO138" s="198"/>
      <c r="AP138" s="198"/>
      <c r="AQ138" s="198"/>
      <c r="AR138" s="198"/>
      <c r="AS138" s="198"/>
      <c r="AT138" s="198"/>
      <c r="AU138" s="198"/>
      <c r="AV138" s="198"/>
      <c r="AW138" s="198"/>
      <c r="AX138" s="198"/>
      <c r="AY138" s="198"/>
      <c r="AZ138" s="198"/>
      <c r="BA138" s="198"/>
    </row>
    <row r="139" spans="1:53" ht="68.25" customHeight="1" x14ac:dyDescent="0.25">
      <c r="A139" s="92" t="s">
        <v>197</v>
      </c>
      <c r="B139" s="146">
        <v>89</v>
      </c>
      <c r="C139" s="141" t="s">
        <v>20</v>
      </c>
      <c r="D139" s="49" t="s">
        <v>32</v>
      </c>
      <c r="E139" s="74" t="s">
        <v>48</v>
      </c>
      <c r="F139" s="49"/>
      <c r="G139" s="52"/>
      <c r="H139" s="49"/>
      <c r="I139" s="56"/>
      <c r="J139" s="23">
        <f>J142+J145</f>
        <v>132.1</v>
      </c>
      <c r="K139" s="23">
        <f t="shared" ref="K139" si="48">K142+K145</f>
        <v>132.1</v>
      </c>
      <c r="L139" s="201">
        <f t="shared" si="47"/>
        <v>100</v>
      </c>
    </row>
    <row r="140" spans="1:53" ht="85.5" customHeight="1" x14ac:dyDescent="0.25">
      <c r="A140" s="84" t="s">
        <v>97</v>
      </c>
      <c r="B140" s="146">
        <v>89</v>
      </c>
      <c r="C140" s="141" t="s">
        <v>20</v>
      </c>
      <c r="D140" s="49" t="s">
        <v>32</v>
      </c>
      <c r="E140" s="74" t="s">
        <v>48</v>
      </c>
      <c r="F140" s="49" t="s">
        <v>99</v>
      </c>
      <c r="G140" s="52"/>
      <c r="H140" s="49"/>
      <c r="I140" s="56"/>
      <c r="J140" s="23">
        <f>J141</f>
        <v>121.2</v>
      </c>
      <c r="K140" s="23">
        <f t="shared" ref="K140" si="49">K141</f>
        <v>121.2</v>
      </c>
      <c r="L140" s="201">
        <f t="shared" si="47"/>
        <v>100</v>
      </c>
    </row>
    <row r="141" spans="1:53" ht="37.5" customHeight="1" x14ac:dyDescent="0.25">
      <c r="A141" s="84" t="s">
        <v>98</v>
      </c>
      <c r="B141" s="146">
        <v>89</v>
      </c>
      <c r="C141" s="141" t="s">
        <v>20</v>
      </c>
      <c r="D141" s="49" t="s">
        <v>32</v>
      </c>
      <c r="E141" s="74" t="s">
        <v>48</v>
      </c>
      <c r="F141" s="49" t="s">
        <v>100</v>
      </c>
      <c r="G141" s="52"/>
      <c r="H141" s="49"/>
      <c r="I141" s="56"/>
      <c r="J141" s="23">
        <f>J142</f>
        <v>121.2</v>
      </c>
      <c r="K141" s="23">
        <f t="shared" ref="K141" si="50">K142</f>
        <v>121.2</v>
      </c>
      <c r="L141" s="201">
        <f t="shared" si="47"/>
        <v>100</v>
      </c>
    </row>
    <row r="142" spans="1:53" ht="25.5" customHeight="1" x14ac:dyDescent="0.25">
      <c r="A142" s="95" t="s">
        <v>46</v>
      </c>
      <c r="B142" s="146">
        <v>89</v>
      </c>
      <c r="C142" s="141" t="s">
        <v>20</v>
      </c>
      <c r="D142" s="49" t="s">
        <v>32</v>
      </c>
      <c r="E142" s="74" t="s">
        <v>48</v>
      </c>
      <c r="F142" s="49" t="s">
        <v>100</v>
      </c>
      <c r="G142" s="52" t="s">
        <v>24</v>
      </c>
      <c r="H142" s="49"/>
      <c r="I142" s="56"/>
      <c r="J142" s="23">
        <f>J143</f>
        <v>121.2</v>
      </c>
      <c r="K142" s="23">
        <f t="shared" ref="K142:K143" si="51">K143</f>
        <v>121.2</v>
      </c>
      <c r="L142" s="201">
        <f t="shared" si="47"/>
        <v>100</v>
      </c>
    </row>
    <row r="143" spans="1:53" ht="27.75" customHeight="1" x14ac:dyDescent="0.25">
      <c r="A143" s="95" t="s">
        <v>47</v>
      </c>
      <c r="B143" s="146">
        <v>89</v>
      </c>
      <c r="C143" s="141" t="s">
        <v>20</v>
      </c>
      <c r="D143" s="49" t="s">
        <v>32</v>
      </c>
      <c r="E143" s="74" t="s">
        <v>48</v>
      </c>
      <c r="F143" s="49" t="s">
        <v>100</v>
      </c>
      <c r="G143" s="52" t="s">
        <v>24</v>
      </c>
      <c r="H143" s="49" t="s">
        <v>25</v>
      </c>
      <c r="I143" s="56"/>
      <c r="J143" s="23">
        <f>J144</f>
        <v>121.2</v>
      </c>
      <c r="K143" s="23">
        <f t="shared" si="51"/>
        <v>121.2</v>
      </c>
      <c r="L143" s="201">
        <f t="shared" si="47"/>
        <v>100</v>
      </c>
    </row>
    <row r="144" spans="1:53" s="8" customFormat="1" ht="45" customHeight="1" x14ac:dyDescent="0.25">
      <c r="A144" s="182" t="s">
        <v>147</v>
      </c>
      <c r="B144" s="189">
        <v>89</v>
      </c>
      <c r="C144" s="72">
        <v>1</v>
      </c>
      <c r="D144" s="72" t="s">
        <v>32</v>
      </c>
      <c r="E144" s="73" t="s">
        <v>48</v>
      </c>
      <c r="F144" s="72" t="s">
        <v>100</v>
      </c>
      <c r="G144" s="189" t="s">
        <v>24</v>
      </c>
      <c r="H144" s="72" t="s">
        <v>25</v>
      </c>
      <c r="I144" s="72">
        <v>911</v>
      </c>
      <c r="J144" s="61">
        <f>'Прил 2'!J68</f>
        <v>121.2</v>
      </c>
      <c r="K144" s="61">
        <f>'Прил 2'!K68</f>
        <v>121.2</v>
      </c>
      <c r="L144" s="202">
        <f t="shared" si="47"/>
        <v>100</v>
      </c>
      <c r="M144" s="198"/>
      <c r="N144" s="198"/>
      <c r="O144" s="198"/>
      <c r="P144" s="198"/>
      <c r="Q144" s="198"/>
      <c r="R144" s="198"/>
      <c r="S144" s="198"/>
      <c r="T144" s="198"/>
      <c r="U144" s="198"/>
      <c r="V144" s="198"/>
      <c r="W144" s="198"/>
      <c r="X144" s="198"/>
      <c r="Y144" s="198"/>
      <c r="Z144" s="198"/>
      <c r="AA144" s="198"/>
      <c r="AB144" s="198"/>
      <c r="AC144" s="198"/>
      <c r="AD144" s="198"/>
      <c r="AE144" s="198"/>
      <c r="AF144" s="198"/>
      <c r="AG144" s="198"/>
      <c r="AH144" s="198"/>
      <c r="AI144" s="198"/>
      <c r="AJ144" s="198"/>
      <c r="AK144" s="198"/>
      <c r="AL144" s="198"/>
      <c r="AM144" s="198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</row>
    <row r="145" spans="1:53" ht="86.25" customHeight="1" x14ac:dyDescent="0.25">
      <c r="A145" s="84" t="s">
        <v>97</v>
      </c>
      <c r="B145" s="146">
        <v>89</v>
      </c>
      <c r="C145" s="141" t="s">
        <v>20</v>
      </c>
      <c r="D145" s="49" t="s">
        <v>32</v>
      </c>
      <c r="E145" s="74" t="s">
        <v>48</v>
      </c>
      <c r="F145" s="49" t="s">
        <v>95</v>
      </c>
      <c r="G145" s="52"/>
      <c r="H145" s="49"/>
      <c r="I145" s="56"/>
      <c r="J145" s="23">
        <f>J146</f>
        <v>10.9</v>
      </c>
      <c r="K145" s="23">
        <f t="shared" ref="K145:K148" si="52">K146</f>
        <v>10.9</v>
      </c>
      <c r="L145" s="201">
        <f t="shared" si="47"/>
        <v>100</v>
      </c>
    </row>
    <row r="146" spans="1:53" ht="31.5" customHeight="1" x14ac:dyDescent="0.25">
      <c r="A146" s="84" t="s">
        <v>98</v>
      </c>
      <c r="B146" s="146">
        <v>89</v>
      </c>
      <c r="C146" s="141" t="s">
        <v>20</v>
      </c>
      <c r="D146" s="49" t="s">
        <v>32</v>
      </c>
      <c r="E146" s="74" t="s">
        <v>48</v>
      </c>
      <c r="F146" s="49" t="s">
        <v>96</v>
      </c>
      <c r="G146" s="52"/>
      <c r="H146" s="49"/>
      <c r="I146" s="56"/>
      <c r="J146" s="23">
        <f>J147</f>
        <v>10.9</v>
      </c>
      <c r="K146" s="23">
        <f t="shared" si="52"/>
        <v>10.9</v>
      </c>
      <c r="L146" s="201">
        <f t="shared" si="47"/>
        <v>100</v>
      </c>
    </row>
    <row r="147" spans="1:53" ht="22.5" customHeight="1" x14ac:dyDescent="0.25">
      <c r="A147" s="95" t="s">
        <v>46</v>
      </c>
      <c r="B147" s="146">
        <v>89</v>
      </c>
      <c r="C147" s="141" t="s">
        <v>20</v>
      </c>
      <c r="D147" s="49" t="s">
        <v>32</v>
      </c>
      <c r="E147" s="74" t="s">
        <v>48</v>
      </c>
      <c r="F147" s="49" t="s">
        <v>96</v>
      </c>
      <c r="G147" s="52" t="s">
        <v>24</v>
      </c>
      <c r="H147" s="49"/>
      <c r="I147" s="56"/>
      <c r="J147" s="23">
        <f>J148</f>
        <v>10.9</v>
      </c>
      <c r="K147" s="23">
        <f t="shared" si="52"/>
        <v>10.9</v>
      </c>
      <c r="L147" s="201">
        <f t="shared" si="47"/>
        <v>100</v>
      </c>
    </row>
    <row r="148" spans="1:53" ht="21.75" customHeight="1" x14ac:dyDescent="0.25">
      <c r="A148" s="95" t="s">
        <v>47</v>
      </c>
      <c r="B148" s="146">
        <v>89</v>
      </c>
      <c r="C148" s="141" t="s">
        <v>20</v>
      </c>
      <c r="D148" s="49" t="s">
        <v>32</v>
      </c>
      <c r="E148" s="74" t="s">
        <v>48</v>
      </c>
      <c r="F148" s="49" t="s">
        <v>96</v>
      </c>
      <c r="G148" s="52" t="s">
        <v>24</v>
      </c>
      <c r="H148" s="49" t="s">
        <v>25</v>
      </c>
      <c r="I148" s="56"/>
      <c r="J148" s="23">
        <f>J149</f>
        <v>10.9</v>
      </c>
      <c r="K148" s="23">
        <f t="shared" si="52"/>
        <v>10.9</v>
      </c>
      <c r="L148" s="201">
        <f t="shared" si="47"/>
        <v>100</v>
      </c>
    </row>
    <row r="149" spans="1:53" s="8" customFormat="1" ht="30" customHeight="1" x14ac:dyDescent="0.25">
      <c r="A149" s="182" t="s">
        <v>147</v>
      </c>
      <c r="B149" s="189">
        <v>89</v>
      </c>
      <c r="C149" s="72">
        <v>1</v>
      </c>
      <c r="D149" s="72" t="s">
        <v>32</v>
      </c>
      <c r="E149" s="73" t="s">
        <v>48</v>
      </c>
      <c r="F149" s="72" t="s">
        <v>96</v>
      </c>
      <c r="G149" s="189" t="s">
        <v>24</v>
      </c>
      <c r="H149" s="72" t="s">
        <v>25</v>
      </c>
      <c r="I149" s="72">
        <v>911</v>
      </c>
      <c r="J149" s="61">
        <f>'Прил 2'!J70</f>
        <v>10.9</v>
      </c>
      <c r="K149" s="61">
        <f>'Прил 2'!K70</f>
        <v>10.9</v>
      </c>
      <c r="L149" s="202">
        <f t="shared" si="47"/>
        <v>100</v>
      </c>
      <c r="M149" s="198"/>
      <c r="N149" s="198"/>
      <c r="O149" s="198"/>
      <c r="P149" s="198"/>
      <c r="Q149" s="198"/>
      <c r="R149" s="198"/>
      <c r="S149" s="198"/>
      <c r="T149" s="198"/>
      <c r="U149" s="198"/>
      <c r="V149" s="198"/>
      <c r="W149" s="198"/>
      <c r="X149" s="198"/>
      <c r="Y149" s="198"/>
      <c r="Z149" s="198"/>
      <c r="AA149" s="198"/>
      <c r="AB149" s="198"/>
      <c r="AC149" s="198"/>
      <c r="AD149" s="198"/>
      <c r="AE149" s="198"/>
      <c r="AF149" s="198"/>
      <c r="AG149" s="198"/>
      <c r="AH149" s="198"/>
      <c r="AI149" s="198"/>
      <c r="AJ149" s="198"/>
      <c r="AK149" s="198"/>
      <c r="AL149" s="198"/>
      <c r="AM149" s="198"/>
      <c r="AN149" s="198"/>
      <c r="AO149" s="198"/>
      <c r="AP149" s="198"/>
      <c r="AQ149" s="198"/>
      <c r="AR149" s="198"/>
      <c r="AS149" s="198"/>
      <c r="AT149" s="198"/>
      <c r="AU149" s="198"/>
      <c r="AV149" s="198"/>
      <c r="AW149" s="198"/>
      <c r="AX149" s="198"/>
      <c r="AY149" s="198"/>
      <c r="AZ149" s="198"/>
      <c r="BA149" s="198"/>
    </row>
    <row r="150" spans="1:53" ht="129.75" customHeight="1" x14ac:dyDescent="0.25">
      <c r="A150" s="95" t="s">
        <v>125</v>
      </c>
      <c r="B150" s="48">
        <v>89</v>
      </c>
      <c r="C150" s="49" t="s">
        <v>20</v>
      </c>
      <c r="D150" s="49" t="s">
        <v>32</v>
      </c>
      <c r="E150" s="74" t="s">
        <v>39</v>
      </c>
      <c r="F150" s="49"/>
      <c r="G150" s="52"/>
      <c r="H150" s="49"/>
      <c r="I150" s="52"/>
      <c r="J150" s="23">
        <f>J153</f>
        <v>0.4</v>
      </c>
      <c r="K150" s="23">
        <f>K153</f>
        <v>0.4</v>
      </c>
      <c r="L150" s="201">
        <f t="shared" si="47"/>
        <v>100</v>
      </c>
    </row>
    <row r="151" spans="1:53" ht="35.450000000000003" customHeight="1" x14ac:dyDescent="0.25">
      <c r="A151" s="54" t="s">
        <v>94</v>
      </c>
      <c r="B151" s="146">
        <v>89</v>
      </c>
      <c r="C151" s="49" t="s">
        <v>20</v>
      </c>
      <c r="D151" s="49" t="s">
        <v>32</v>
      </c>
      <c r="E151" s="74" t="s">
        <v>39</v>
      </c>
      <c r="F151" s="49" t="s">
        <v>95</v>
      </c>
      <c r="G151" s="52"/>
      <c r="H151" s="49"/>
      <c r="I151" s="52"/>
      <c r="J151" s="23">
        <f>J152</f>
        <v>0.4</v>
      </c>
      <c r="K151" s="23">
        <f t="shared" ref="K151" si="53">K152</f>
        <v>0.4</v>
      </c>
      <c r="L151" s="201">
        <f t="shared" si="47"/>
        <v>100</v>
      </c>
    </row>
    <row r="152" spans="1:53" ht="22.15" customHeight="1" x14ac:dyDescent="0.25">
      <c r="A152" s="54" t="s">
        <v>38</v>
      </c>
      <c r="B152" s="146">
        <v>89</v>
      </c>
      <c r="C152" s="49" t="s">
        <v>20</v>
      </c>
      <c r="D152" s="49" t="s">
        <v>32</v>
      </c>
      <c r="E152" s="74" t="s">
        <v>39</v>
      </c>
      <c r="F152" s="49" t="s">
        <v>96</v>
      </c>
      <c r="G152" s="52"/>
      <c r="H152" s="49"/>
      <c r="I152" s="52"/>
      <c r="J152" s="23">
        <f>J153</f>
        <v>0.4</v>
      </c>
      <c r="K152" s="23">
        <f t="shared" ref="K152" si="54">K153</f>
        <v>0.4</v>
      </c>
      <c r="L152" s="201">
        <f t="shared" si="47"/>
        <v>100</v>
      </c>
    </row>
    <row r="153" spans="1:53" ht="15.75" x14ac:dyDescent="0.25">
      <c r="A153" s="95" t="s">
        <v>12</v>
      </c>
      <c r="B153" s="146">
        <v>89</v>
      </c>
      <c r="C153" s="49" t="s">
        <v>20</v>
      </c>
      <c r="D153" s="49" t="s">
        <v>32</v>
      </c>
      <c r="E153" s="74" t="s">
        <v>39</v>
      </c>
      <c r="F153" s="49" t="s">
        <v>96</v>
      </c>
      <c r="G153" s="52" t="s">
        <v>13</v>
      </c>
      <c r="H153" s="49"/>
      <c r="I153" s="52"/>
      <c r="J153" s="23">
        <f>J154</f>
        <v>0.4</v>
      </c>
      <c r="K153" s="23">
        <f t="shared" ref="K153:K154" si="55">K154</f>
        <v>0.4</v>
      </c>
      <c r="L153" s="201">
        <f t="shared" si="47"/>
        <v>100</v>
      </c>
    </row>
    <row r="154" spans="1:53" ht="63.75" customHeight="1" x14ac:dyDescent="0.25">
      <c r="A154" s="95" t="s">
        <v>61</v>
      </c>
      <c r="B154" s="146">
        <v>89</v>
      </c>
      <c r="C154" s="49" t="s">
        <v>20</v>
      </c>
      <c r="D154" s="49" t="s">
        <v>32</v>
      </c>
      <c r="E154" s="74" t="s">
        <v>39</v>
      </c>
      <c r="F154" s="49" t="s">
        <v>96</v>
      </c>
      <c r="G154" s="52" t="s">
        <v>13</v>
      </c>
      <c r="H154" s="49" t="s">
        <v>14</v>
      </c>
      <c r="I154" s="52"/>
      <c r="J154" s="23">
        <f>J155</f>
        <v>0.4</v>
      </c>
      <c r="K154" s="23">
        <f t="shared" si="55"/>
        <v>0.4</v>
      </c>
      <c r="L154" s="201">
        <f t="shared" si="47"/>
        <v>100</v>
      </c>
    </row>
    <row r="155" spans="1:53" s="8" customFormat="1" ht="47.25" x14ac:dyDescent="0.25">
      <c r="A155" s="182" t="s">
        <v>147</v>
      </c>
      <c r="B155" s="199">
        <v>89</v>
      </c>
      <c r="C155" s="72" t="s">
        <v>20</v>
      </c>
      <c r="D155" s="72" t="s">
        <v>32</v>
      </c>
      <c r="E155" s="73" t="s">
        <v>39</v>
      </c>
      <c r="F155" s="72" t="s">
        <v>96</v>
      </c>
      <c r="G155" s="189" t="s">
        <v>13</v>
      </c>
      <c r="H155" s="72" t="s">
        <v>14</v>
      </c>
      <c r="I155" s="189">
        <v>911</v>
      </c>
      <c r="J155" s="61">
        <f>'Прил 2'!J40</f>
        <v>0.4</v>
      </c>
      <c r="K155" s="61">
        <f>'Прил 2'!K40</f>
        <v>0.4</v>
      </c>
      <c r="L155" s="202">
        <f t="shared" si="47"/>
        <v>100</v>
      </c>
      <c r="M155" s="198"/>
      <c r="N155" s="198"/>
      <c r="O155" s="198"/>
      <c r="P155" s="198"/>
      <c r="Q155" s="198"/>
      <c r="R155" s="198"/>
      <c r="S155" s="198"/>
      <c r="T155" s="198"/>
      <c r="U155" s="198"/>
      <c r="V155" s="198"/>
      <c r="W155" s="198"/>
      <c r="X155" s="198"/>
      <c r="Y155" s="198"/>
      <c r="Z155" s="198"/>
      <c r="AA155" s="198"/>
      <c r="AB155" s="198"/>
      <c r="AC155" s="198"/>
      <c r="AD155" s="198"/>
      <c r="AE155" s="198"/>
      <c r="AF155" s="198"/>
      <c r="AG155" s="198"/>
      <c r="AH155" s="198"/>
      <c r="AI155" s="198"/>
      <c r="AJ155" s="198"/>
      <c r="AK155" s="198"/>
      <c r="AL155" s="198"/>
      <c r="AM155" s="198"/>
      <c r="AN155" s="198"/>
      <c r="AO155" s="198"/>
      <c r="AP155" s="198"/>
      <c r="AQ155" s="198"/>
      <c r="AR155" s="198"/>
      <c r="AS155" s="198"/>
      <c r="AT155" s="198"/>
      <c r="AU155" s="198"/>
      <c r="AV155" s="198"/>
      <c r="AW155" s="198"/>
      <c r="AX155" s="198"/>
      <c r="AY155" s="198"/>
      <c r="AZ155" s="198"/>
      <c r="BA155" s="198"/>
    </row>
  </sheetData>
  <autoFilter ref="A7:L155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95:D96">
    <cfRule type="expression" dxfId="2" priority="50" stopIfTrue="1">
      <formula>$D95=""</formula>
    </cfRule>
    <cfRule type="expression" dxfId="1" priority="51" stopIfTrue="1">
      <formula>$E95&lt;&gt;""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26"/>
  <sheetViews>
    <sheetView view="pageBreakPreview" zoomScaleNormal="55" zoomScaleSheetLayoutView="100" workbookViewId="0">
      <selection activeCell="D14" sqref="D14"/>
    </sheetView>
  </sheetViews>
  <sheetFormatPr defaultColWidth="9.140625" defaultRowHeight="15.75" x14ac:dyDescent="0.25"/>
  <cols>
    <col min="1" max="1" width="29.140625" style="7" customWidth="1"/>
    <col min="2" max="2" width="71" style="46" customWidth="1"/>
    <col min="3" max="3" width="14.85546875" style="7" customWidth="1"/>
    <col min="4" max="4" width="17.28515625" style="7" customWidth="1"/>
    <col min="5" max="5" width="9.140625" style="7" hidden="1" customWidth="1"/>
    <col min="6" max="6" width="20.28515625" style="7" customWidth="1"/>
    <col min="7" max="7" width="16.7109375" style="7" customWidth="1"/>
    <col min="8" max="8" width="21.85546875" style="7" customWidth="1"/>
    <col min="9" max="16384" width="9.140625" style="7"/>
  </cols>
  <sheetData>
    <row r="1" spans="1:5" ht="189" customHeight="1" x14ac:dyDescent="0.25">
      <c r="A1" s="104"/>
      <c r="B1" s="150"/>
      <c r="C1" s="224" t="s">
        <v>215</v>
      </c>
      <c r="D1" s="224"/>
      <c r="E1" s="5"/>
    </row>
    <row r="2" spans="1:5" ht="68.25" customHeight="1" x14ac:dyDescent="0.25">
      <c r="A2" s="238" t="s">
        <v>219</v>
      </c>
      <c r="B2" s="238"/>
      <c r="C2" s="238"/>
      <c r="D2" s="238"/>
    </row>
    <row r="3" spans="1:5" x14ac:dyDescent="0.25">
      <c r="A3" s="105"/>
      <c r="B3" s="151"/>
      <c r="C3" s="152"/>
      <c r="D3" s="103"/>
    </row>
    <row r="4" spans="1:5" x14ac:dyDescent="0.25">
      <c r="A4" s="236" t="s">
        <v>109</v>
      </c>
      <c r="B4" s="237" t="s">
        <v>170</v>
      </c>
      <c r="C4" s="236" t="s">
        <v>171</v>
      </c>
      <c r="D4" s="236"/>
    </row>
    <row r="5" spans="1:5" ht="63.75" customHeight="1" x14ac:dyDescent="0.25">
      <c r="A5" s="236"/>
      <c r="B5" s="237"/>
      <c r="C5" s="167" t="s">
        <v>208</v>
      </c>
      <c r="D5" s="167" t="s">
        <v>209</v>
      </c>
    </row>
    <row r="6" spans="1:5" ht="31.5" x14ac:dyDescent="0.25">
      <c r="A6" s="153" t="s">
        <v>110</v>
      </c>
      <c r="B6" s="160" t="s">
        <v>111</v>
      </c>
      <c r="C6" s="158">
        <f>C7+C10+C14</f>
        <v>12.600000000000364</v>
      </c>
      <c r="D6" s="158">
        <f t="shared" ref="D6" si="0">D7+D10+D14</f>
        <v>-253.96500000000003</v>
      </c>
    </row>
    <row r="7" spans="1:5" x14ac:dyDescent="0.25">
      <c r="A7" s="29" t="s">
        <v>112</v>
      </c>
      <c r="B7" s="45" t="s">
        <v>107</v>
      </c>
      <c r="C7" s="37">
        <f t="shared" ref="C7:D8" si="1">SUM(C8)</f>
        <v>0</v>
      </c>
      <c r="D7" s="37">
        <f t="shared" si="1"/>
        <v>0</v>
      </c>
    </row>
    <row r="8" spans="1:5" ht="31.5" x14ac:dyDescent="0.25">
      <c r="A8" s="29" t="s">
        <v>113</v>
      </c>
      <c r="B8" s="45" t="s">
        <v>114</v>
      </c>
      <c r="C8" s="37">
        <f t="shared" si="1"/>
        <v>0</v>
      </c>
      <c r="D8" s="37">
        <f t="shared" si="1"/>
        <v>0</v>
      </c>
    </row>
    <row r="9" spans="1:5" ht="31.5" x14ac:dyDescent="0.25">
      <c r="A9" s="29" t="s">
        <v>121</v>
      </c>
      <c r="B9" s="159" t="s">
        <v>159</v>
      </c>
      <c r="C9" s="37">
        <v>0</v>
      </c>
      <c r="D9" s="37">
        <v>0</v>
      </c>
    </row>
    <row r="10" spans="1:5" ht="31.5" x14ac:dyDescent="0.25">
      <c r="A10" s="31" t="s">
        <v>132</v>
      </c>
      <c r="B10" s="44" t="s">
        <v>108</v>
      </c>
      <c r="C10" s="37">
        <f t="shared" ref="C10:D11" si="2">C11</f>
        <v>-45.092309999999998</v>
      </c>
      <c r="D10" s="37">
        <f t="shared" si="2"/>
        <v>-45.091999999999999</v>
      </c>
    </row>
    <row r="11" spans="1:5" ht="31.5" x14ac:dyDescent="0.25">
      <c r="A11" s="31" t="s">
        <v>133</v>
      </c>
      <c r="B11" s="44" t="s">
        <v>115</v>
      </c>
      <c r="C11" s="37">
        <f t="shared" si="2"/>
        <v>-45.092309999999998</v>
      </c>
      <c r="D11" s="37">
        <f t="shared" si="2"/>
        <v>-45.091999999999999</v>
      </c>
    </row>
    <row r="12" spans="1:5" ht="47.25" x14ac:dyDescent="0.25">
      <c r="A12" s="31" t="s">
        <v>134</v>
      </c>
      <c r="B12" s="44" t="s">
        <v>116</v>
      </c>
      <c r="C12" s="37">
        <f>SUM(C13)</f>
        <v>-45.092309999999998</v>
      </c>
      <c r="D12" s="37">
        <f>SUM(D13)</f>
        <v>-45.091999999999999</v>
      </c>
    </row>
    <row r="13" spans="1:5" ht="47.25" x14ac:dyDescent="0.25">
      <c r="A13" s="31" t="s">
        <v>135</v>
      </c>
      <c r="B13" s="161" t="s">
        <v>122</v>
      </c>
      <c r="C13" s="220">
        <v>-45.092309999999998</v>
      </c>
      <c r="D13" s="37">
        <v>-45.091999999999999</v>
      </c>
    </row>
    <row r="14" spans="1:5" ht="31.5" x14ac:dyDescent="0.25">
      <c r="A14" s="32" t="s">
        <v>136</v>
      </c>
      <c r="B14" s="162" t="s">
        <v>160</v>
      </c>
      <c r="C14" s="30">
        <f>C15+C18</f>
        <v>57.692310000000361</v>
      </c>
      <c r="D14" s="30">
        <f t="shared" ref="D14" si="3">D15+D18</f>
        <v>-208.87300000000005</v>
      </c>
    </row>
    <row r="15" spans="1:5" s="35" customFormat="1" x14ac:dyDescent="0.25">
      <c r="A15" s="33" t="s">
        <v>137</v>
      </c>
      <c r="B15" s="34" t="s">
        <v>117</v>
      </c>
      <c r="C15" s="30">
        <f t="shared" ref="C15:D16" si="4">SUM(C16)</f>
        <v>-2511.6025399999999</v>
      </c>
      <c r="D15" s="30">
        <f t="shared" si="4"/>
        <v>-2580.558</v>
      </c>
    </row>
    <row r="16" spans="1:5" x14ac:dyDescent="0.25">
      <c r="A16" s="31" t="s">
        <v>138</v>
      </c>
      <c r="B16" s="36" t="s">
        <v>118</v>
      </c>
      <c r="C16" s="37">
        <f t="shared" si="4"/>
        <v>-2511.6025399999999</v>
      </c>
      <c r="D16" s="37">
        <f t="shared" si="4"/>
        <v>-2580.558</v>
      </c>
    </row>
    <row r="17" spans="1:8" ht="31.5" x14ac:dyDescent="0.25">
      <c r="A17" s="31" t="s">
        <v>139</v>
      </c>
      <c r="B17" s="159" t="s">
        <v>161</v>
      </c>
      <c r="C17" s="37">
        <f>-'Прил 1'!C7-C9</f>
        <v>-2511.6025399999999</v>
      </c>
      <c r="D17" s="37">
        <f>-'Прил 1'!D7-D9</f>
        <v>-2580.558</v>
      </c>
    </row>
    <row r="18" spans="1:8" s="35" customFormat="1" x14ac:dyDescent="0.25">
      <c r="A18" s="33" t="s">
        <v>140</v>
      </c>
      <c r="B18" s="38" t="s">
        <v>119</v>
      </c>
      <c r="C18" s="30">
        <f>SUM(C19)</f>
        <v>2569.2948500000002</v>
      </c>
      <c r="D18" s="30">
        <f t="shared" ref="C18:D19" si="5">SUM(D19)</f>
        <v>2371.6849999999999</v>
      </c>
    </row>
    <row r="19" spans="1:8" x14ac:dyDescent="0.25">
      <c r="A19" s="39" t="s">
        <v>141</v>
      </c>
      <c r="B19" s="40" t="s">
        <v>120</v>
      </c>
      <c r="C19" s="37">
        <f t="shared" si="5"/>
        <v>2569.2948500000002</v>
      </c>
      <c r="D19" s="37">
        <f t="shared" si="5"/>
        <v>2371.6849999999999</v>
      </c>
    </row>
    <row r="20" spans="1:8" ht="31.5" x14ac:dyDescent="0.25">
      <c r="A20" s="41" t="s">
        <v>142</v>
      </c>
      <c r="B20" s="42" t="s">
        <v>162</v>
      </c>
      <c r="C20" s="37">
        <f>'Прил 2'!J7-C13</f>
        <v>2569.2948500000002</v>
      </c>
      <c r="D20" s="37">
        <f>'Прил 2'!K7-D13</f>
        <v>2371.6849999999999</v>
      </c>
      <c r="F20" s="43"/>
      <c r="G20" s="43"/>
      <c r="H20" s="43"/>
    </row>
    <row r="23" spans="1:8" ht="28.15" customHeight="1" x14ac:dyDescent="0.25"/>
    <row r="26" spans="1:8" x14ac:dyDescent="0.25">
      <c r="C26" s="43"/>
      <c r="D26" s="43"/>
    </row>
  </sheetData>
  <mergeCells count="5">
    <mergeCell ref="A4:A5"/>
    <mergeCell ref="B4:B5"/>
    <mergeCell ref="C4:D4"/>
    <mergeCell ref="A2:D2"/>
    <mergeCell ref="C1:D1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Прил 1</vt:lpstr>
      <vt:lpstr>Прил 2</vt:lpstr>
      <vt:lpstr>Прил 3 </vt:lpstr>
      <vt:lpstr>Прил 4</vt:lpstr>
      <vt:lpstr>Прил 5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2020-12-22T13:14:36Z</cp:lastPrinted>
  <dcterms:created xsi:type="dcterms:W3CDTF">2007-12-21T10:22:00Z</dcterms:created>
  <dcterms:modified xsi:type="dcterms:W3CDTF">2025-03-26T14:25:29Z</dcterms:modified>
</cp:coreProperties>
</file>