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3685" windowHeight="1050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2'!$A$6:$L$127</definedName>
    <definedName name="_xlnm._FilterDatabase" localSheetId="2" hidden="1">'Прил 3 '!$A$6:$K$126</definedName>
    <definedName name="_xlnm._FilterDatabase" localSheetId="3" hidden="1">'Прил 4'!$A$7:$L$172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'!$A$1:$I$47</definedName>
    <definedName name="Excel_BuiltIn_Print_Area_5">#REF!</definedName>
    <definedName name="Excel_BuiltIn_Print_Area_5_1" localSheetId="2">'Прил 3 '!$A$1:$I$47</definedName>
    <definedName name="Excel_BuiltIn_Print_Area_5_1">#REF!</definedName>
    <definedName name="Excel_BuiltIn_Print_Area_6">'Прил 2'!$A$1:$G$48</definedName>
    <definedName name="Excel_BuiltIn_Print_Area_6_1">'Прил 2'!$A$1:$G$48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2'!$A$1:$L$127</definedName>
    <definedName name="_xlnm.Print_Area" localSheetId="2">'Прил 3 '!$A$1:$K$126</definedName>
    <definedName name="_xlnm.Print_Area" localSheetId="3">'Прил 4'!$A$1:$L$172</definedName>
  </definedNames>
  <calcPr calcId="152511"/>
  <fileRecoveryPr autoRecover="0"/>
</workbook>
</file>

<file path=xl/calcChain.xml><?xml version="1.0" encoding="utf-8"?>
<calcChain xmlns="http://schemas.openxmlformats.org/spreadsheetml/2006/main">
  <c r="K95" i="9" l="1"/>
  <c r="L15" i="6"/>
  <c r="L35" i="6"/>
  <c r="L42" i="6"/>
  <c r="L48" i="6"/>
  <c r="L53" i="6"/>
  <c r="L57" i="6"/>
  <c r="L62" i="6"/>
  <c r="L69" i="6"/>
  <c r="L71" i="6"/>
  <c r="L87" i="6"/>
  <c r="L99" i="6"/>
  <c r="L110" i="6"/>
  <c r="D23" i="1"/>
  <c r="E11" i="1" l="1"/>
  <c r="E13" i="1"/>
  <c r="E15" i="1"/>
  <c r="E16" i="1"/>
  <c r="E18" i="1"/>
  <c r="E22" i="1"/>
  <c r="E25" i="1"/>
  <c r="E28" i="1"/>
  <c r="E29" i="1"/>
  <c r="E13" i="13" l="1"/>
  <c r="J127" i="6"/>
  <c r="L127" i="6" s="1"/>
  <c r="J33" i="6"/>
  <c r="L33" i="6" s="1"/>
  <c r="J30" i="6"/>
  <c r="L30" i="6" s="1"/>
  <c r="J27" i="6"/>
  <c r="L27" i="6" s="1"/>
  <c r="J24" i="6"/>
  <c r="L24" i="6" s="1"/>
  <c r="J18" i="6"/>
  <c r="L18" i="6" s="1"/>
  <c r="K106" i="9"/>
  <c r="J106" i="9"/>
  <c r="J105" i="9" s="1"/>
  <c r="J104" i="9" s="1"/>
  <c r="J103" i="9" s="1"/>
  <c r="J102" i="9" s="1"/>
  <c r="J34" i="18"/>
  <c r="K34" i="6"/>
  <c r="I34" i="18"/>
  <c r="I33" i="18" s="1"/>
  <c r="J77" i="6"/>
  <c r="L77" i="6" s="1"/>
  <c r="J81" i="6"/>
  <c r="J34" i="6"/>
  <c r="J37" i="6"/>
  <c r="L37" i="6" s="1"/>
  <c r="C26" i="1"/>
  <c r="E26" i="1" s="1"/>
  <c r="C24" i="1"/>
  <c r="E24" i="1" s="1"/>
  <c r="J120" i="6"/>
  <c r="L120" i="6" s="1"/>
  <c r="J29" i="6"/>
  <c r="L29" i="6" s="1"/>
  <c r="K155" i="9"/>
  <c r="J155" i="9"/>
  <c r="J154" i="9" s="1"/>
  <c r="J153" i="9" s="1"/>
  <c r="J152" i="9" s="1"/>
  <c r="J151" i="9" s="1"/>
  <c r="J150" i="9" s="1"/>
  <c r="K111" i="9"/>
  <c r="J111" i="9"/>
  <c r="J110" i="9" s="1"/>
  <c r="J109" i="9" s="1"/>
  <c r="J108" i="9" s="1"/>
  <c r="J107" i="9" s="1"/>
  <c r="J86" i="18"/>
  <c r="I86" i="18"/>
  <c r="I85" i="18" s="1"/>
  <c r="I84" i="18" s="1"/>
  <c r="J36" i="18"/>
  <c r="I36" i="18"/>
  <c r="I35" i="18" s="1"/>
  <c r="K86" i="6"/>
  <c r="J85" i="6"/>
  <c r="J84" i="6" s="1"/>
  <c r="J83" i="6" s="1"/>
  <c r="J82" i="6" s="1"/>
  <c r="J86" i="6"/>
  <c r="K36" i="6"/>
  <c r="J36" i="6" l="1"/>
  <c r="J85" i="18"/>
  <c r="K86" i="18"/>
  <c r="K154" i="9"/>
  <c r="L155" i="9"/>
  <c r="L36" i="6"/>
  <c r="K105" i="9"/>
  <c r="L106" i="9"/>
  <c r="J35" i="18"/>
  <c r="K35" i="18" s="1"/>
  <c r="K36" i="18"/>
  <c r="K110" i="9"/>
  <c r="L111" i="9"/>
  <c r="J33" i="18"/>
  <c r="K33" i="18" s="1"/>
  <c r="K34" i="18"/>
  <c r="K85" i="6"/>
  <c r="L86" i="6"/>
  <c r="L34" i="6"/>
  <c r="C23" i="1"/>
  <c r="I83" i="18"/>
  <c r="I82" i="18"/>
  <c r="I81" i="18" s="1"/>
  <c r="K153" i="9" l="1"/>
  <c r="L154" i="9"/>
  <c r="K104" i="9"/>
  <c r="L105" i="9"/>
  <c r="J84" i="18"/>
  <c r="K85" i="18"/>
  <c r="K109" i="9"/>
  <c r="L110" i="9"/>
  <c r="K84" i="6"/>
  <c r="L85" i="6"/>
  <c r="C31" i="1"/>
  <c r="E31" i="1" s="1"/>
  <c r="J113" i="6"/>
  <c r="D17" i="1"/>
  <c r="C17" i="1"/>
  <c r="K108" i="9" l="1"/>
  <c r="L109" i="9"/>
  <c r="K103" i="9"/>
  <c r="L104" i="9"/>
  <c r="K84" i="18"/>
  <c r="J82" i="18"/>
  <c r="J83" i="18"/>
  <c r="K83" i="18" s="1"/>
  <c r="K152" i="9"/>
  <c r="L153" i="9"/>
  <c r="K83" i="6"/>
  <c r="L84" i="6"/>
  <c r="E17" i="1"/>
  <c r="J94" i="6"/>
  <c r="L94" i="6" s="1"/>
  <c r="K91" i="9"/>
  <c r="J95" i="9"/>
  <c r="L95" i="9" s="1"/>
  <c r="J91" i="9"/>
  <c r="J90" i="9" s="1"/>
  <c r="J89" i="9" s="1"/>
  <c r="J88" i="9" s="1"/>
  <c r="J28" i="18"/>
  <c r="K28" i="18" s="1"/>
  <c r="I28" i="18"/>
  <c r="K28" i="6"/>
  <c r="J28" i="6"/>
  <c r="K151" i="9" l="1"/>
  <c r="L152" i="9"/>
  <c r="K102" i="9"/>
  <c r="L102" i="9" s="1"/>
  <c r="L103" i="9"/>
  <c r="L28" i="6"/>
  <c r="K90" i="9"/>
  <c r="L91" i="9"/>
  <c r="J81" i="18"/>
  <c r="K81" i="18" s="1"/>
  <c r="K82" i="18"/>
  <c r="K107" i="9"/>
  <c r="L107" i="9" s="1"/>
  <c r="L108" i="9"/>
  <c r="K82" i="6"/>
  <c r="L82" i="6" s="1"/>
  <c r="L83" i="6"/>
  <c r="J105" i="6"/>
  <c r="L105" i="6" s="1"/>
  <c r="K14" i="9"/>
  <c r="J14" i="9"/>
  <c r="J13" i="9" s="1"/>
  <c r="J12" i="9" s="1"/>
  <c r="J11" i="9" s="1"/>
  <c r="J10" i="9" s="1"/>
  <c r="J9" i="9" s="1"/>
  <c r="J8" i="9" s="1"/>
  <c r="J52" i="18"/>
  <c r="I52" i="18"/>
  <c r="I51" i="18" s="1"/>
  <c r="I50" i="18" s="1"/>
  <c r="I49" i="18" s="1"/>
  <c r="K52" i="6"/>
  <c r="J52" i="6"/>
  <c r="J51" i="6" s="1"/>
  <c r="J50" i="6" s="1"/>
  <c r="K89" i="9" l="1"/>
  <c r="L90" i="9"/>
  <c r="K13" i="9"/>
  <c r="L14" i="9"/>
  <c r="J51" i="18"/>
  <c r="K52" i="18"/>
  <c r="K150" i="9"/>
  <c r="L150" i="9" s="1"/>
  <c r="L151" i="9"/>
  <c r="K51" i="6"/>
  <c r="L52" i="6"/>
  <c r="K36" i="9"/>
  <c r="K35" i="9" s="1"/>
  <c r="K34" i="9" s="1"/>
  <c r="K33" i="9" s="1"/>
  <c r="K32" i="9" s="1"/>
  <c r="K31" i="9" s="1"/>
  <c r="K30" i="9" s="1"/>
  <c r="J36" i="9"/>
  <c r="J35" i="9" s="1"/>
  <c r="J34" i="9" s="1"/>
  <c r="J33" i="9" s="1"/>
  <c r="J32" i="9" s="1"/>
  <c r="J31" i="9" s="1"/>
  <c r="J30" i="9" s="1"/>
  <c r="J80" i="18"/>
  <c r="I80" i="18"/>
  <c r="I79" i="18" s="1"/>
  <c r="I78" i="18" s="1"/>
  <c r="I77" i="18" s="1"/>
  <c r="K80" i="6"/>
  <c r="J79" i="6"/>
  <c r="J78" i="6" s="1"/>
  <c r="J80" i="6"/>
  <c r="K12" i="9" l="1"/>
  <c r="L13" i="9"/>
  <c r="J79" i="18"/>
  <c r="K80" i="18"/>
  <c r="J50" i="18"/>
  <c r="K51" i="18"/>
  <c r="K88" i="9"/>
  <c r="L88" i="9" s="1"/>
  <c r="L89" i="9"/>
  <c r="K79" i="6"/>
  <c r="K50" i="6"/>
  <c r="L50" i="6" s="1"/>
  <c r="L51" i="6"/>
  <c r="K51" i="9"/>
  <c r="J51" i="9"/>
  <c r="J50" i="9" s="1"/>
  <c r="J49" i="9" s="1"/>
  <c r="J48" i="9" s="1"/>
  <c r="J47" i="9" s="1"/>
  <c r="J46" i="9" s="1"/>
  <c r="J45" i="9" s="1"/>
  <c r="K50" i="9" l="1"/>
  <c r="L51" i="9"/>
  <c r="J78" i="18"/>
  <c r="K79" i="18"/>
  <c r="J49" i="18"/>
  <c r="K49" i="18" s="1"/>
  <c r="K50" i="18"/>
  <c r="K11" i="9"/>
  <c r="L12" i="9"/>
  <c r="K78" i="6"/>
  <c r="K29" i="9"/>
  <c r="J29" i="9"/>
  <c r="J28" i="9" s="1"/>
  <c r="J27" i="9" s="1"/>
  <c r="J26" i="9" s="1"/>
  <c r="J25" i="9" s="1"/>
  <c r="J24" i="9" s="1"/>
  <c r="J23" i="9" s="1"/>
  <c r="J56" i="18"/>
  <c r="I56" i="18"/>
  <c r="I55" i="18" s="1"/>
  <c r="I54" i="18" s="1"/>
  <c r="I53" i="18" s="1"/>
  <c r="K56" i="6"/>
  <c r="J56" i="6"/>
  <c r="J55" i="6" s="1"/>
  <c r="J54" i="6" s="1"/>
  <c r="K49" i="9" l="1"/>
  <c r="L50" i="9"/>
  <c r="J55" i="18"/>
  <c r="K56" i="18"/>
  <c r="K10" i="9"/>
  <c r="L11" i="9"/>
  <c r="J77" i="18"/>
  <c r="K77" i="18" s="1"/>
  <c r="K78" i="18"/>
  <c r="K28" i="9"/>
  <c r="L29" i="9"/>
  <c r="K55" i="6"/>
  <c r="L56" i="6"/>
  <c r="K149" i="9"/>
  <c r="J149" i="9"/>
  <c r="J148" i="9" s="1"/>
  <c r="J147" i="9" s="1"/>
  <c r="J146" i="9" s="1"/>
  <c r="J145" i="9" s="1"/>
  <c r="J144" i="9" s="1"/>
  <c r="J98" i="18"/>
  <c r="I98" i="18"/>
  <c r="I97" i="18" s="1"/>
  <c r="I96" i="18" s="1"/>
  <c r="I95" i="18" s="1"/>
  <c r="I94" i="18" s="1"/>
  <c r="K98" i="6"/>
  <c r="J98" i="6"/>
  <c r="J97" i="6" s="1"/>
  <c r="J96" i="6" s="1"/>
  <c r="J95" i="6" s="1"/>
  <c r="J97" i="18" l="1"/>
  <c r="K98" i="18"/>
  <c r="J54" i="18"/>
  <c r="K55" i="18"/>
  <c r="K97" i="6"/>
  <c r="L98" i="6"/>
  <c r="K148" i="9"/>
  <c r="L149" i="9"/>
  <c r="K27" i="9"/>
  <c r="L28" i="9"/>
  <c r="K9" i="9"/>
  <c r="L10" i="9"/>
  <c r="K48" i="9"/>
  <c r="L49" i="9"/>
  <c r="K54" i="6"/>
  <c r="L54" i="6" s="1"/>
  <c r="L55" i="6"/>
  <c r="C21" i="1"/>
  <c r="E21" i="1" s="1"/>
  <c r="K44" i="9"/>
  <c r="J44" i="9"/>
  <c r="J43" i="9" s="1"/>
  <c r="J41" i="9" s="1"/>
  <c r="J40" i="9" s="1"/>
  <c r="J39" i="9" s="1"/>
  <c r="J38" i="9" s="1"/>
  <c r="J37" i="9" s="1"/>
  <c r="J104" i="18"/>
  <c r="I104" i="18"/>
  <c r="I103" i="18" s="1"/>
  <c r="I102" i="18" s="1"/>
  <c r="I101" i="18" s="1"/>
  <c r="I100" i="18" s="1"/>
  <c r="K104" i="6"/>
  <c r="J104" i="6"/>
  <c r="J103" i="6" s="1"/>
  <c r="J102" i="6" s="1"/>
  <c r="J101" i="6" s="1"/>
  <c r="J103" i="18" l="1"/>
  <c r="K104" i="18"/>
  <c r="K8" i="9"/>
  <c r="L8" i="9" s="1"/>
  <c r="L9" i="9"/>
  <c r="K147" i="9"/>
  <c r="L148" i="9"/>
  <c r="J53" i="18"/>
  <c r="K54" i="18"/>
  <c r="K43" i="9"/>
  <c r="L43" i="9" s="1"/>
  <c r="L44" i="9"/>
  <c r="K47" i="9"/>
  <c r="L48" i="9"/>
  <c r="K26" i="9"/>
  <c r="L27" i="9"/>
  <c r="K96" i="6"/>
  <c r="L97" i="6"/>
  <c r="J96" i="18"/>
  <c r="K97" i="18"/>
  <c r="K103" i="6"/>
  <c r="L104" i="6"/>
  <c r="J42" i="9"/>
  <c r="K41" i="9"/>
  <c r="K42" i="9"/>
  <c r="L42" i="9" s="1"/>
  <c r="K95" i="6" l="1"/>
  <c r="L95" i="6" s="1"/>
  <c r="L96" i="6"/>
  <c r="K46" i="9"/>
  <c r="L47" i="9"/>
  <c r="K53" i="18"/>
  <c r="K40" i="9"/>
  <c r="L41" i="9"/>
  <c r="J95" i="18"/>
  <c r="K96" i="18"/>
  <c r="K25" i="9"/>
  <c r="L26" i="9"/>
  <c r="K146" i="9"/>
  <c r="L147" i="9"/>
  <c r="J102" i="18"/>
  <c r="K103" i="18"/>
  <c r="K102" i="6"/>
  <c r="L103" i="6"/>
  <c r="K101" i="9"/>
  <c r="J101" i="9"/>
  <c r="J100" i="9" s="1"/>
  <c r="J99" i="9" s="1"/>
  <c r="J98" i="9" s="1"/>
  <c r="J97" i="9" s="1"/>
  <c r="J96" i="9" s="1"/>
  <c r="K73" i="9"/>
  <c r="J73" i="9"/>
  <c r="J72" i="9" s="1"/>
  <c r="J71" i="9" s="1"/>
  <c r="J70" i="9" s="1"/>
  <c r="J69" i="9" s="1"/>
  <c r="J68" i="9" s="1"/>
  <c r="K59" i="9"/>
  <c r="J59" i="9"/>
  <c r="J58" i="9" s="1"/>
  <c r="J57" i="9" s="1"/>
  <c r="J56" i="9" s="1"/>
  <c r="J55" i="9" s="1"/>
  <c r="J54" i="9" s="1"/>
  <c r="J53" i="9" s="1"/>
  <c r="J52" i="9" s="1"/>
  <c r="K22" i="9"/>
  <c r="J22" i="9"/>
  <c r="J21" i="9" s="1"/>
  <c r="J20" i="9" s="1"/>
  <c r="J19" i="9" s="1"/>
  <c r="J18" i="9" s="1"/>
  <c r="J17" i="9" s="1"/>
  <c r="J16" i="9" s="1"/>
  <c r="J15" i="9" s="1"/>
  <c r="J61" i="18"/>
  <c r="I61" i="18"/>
  <c r="I60" i="18" s="1"/>
  <c r="I59" i="18" s="1"/>
  <c r="I58" i="18" s="1"/>
  <c r="I57" i="18" s="1"/>
  <c r="I48" i="18" s="1"/>
  <c r="J32" i="18"/>
  <c r="I32" i="18"/>
  <c r="I31" i="18" s="1"/>
  <c r="I30" i="18" s="1"/>
  <c r="J17" i="18"/>
  <c r="I17" i="18"/>
  <c r="I16" i="18" s="1"/>
  <c r="I15" i="18" s="1"/>
  <c r="K61" i="6"/>
  <c r="J61" i="6"/>
  <c r="J60" i="6" s="1"/>
  <c r="J59" i="6" s="1"/>
  <c r="J58" i="6" s="1"/>
  <c r="J49" i="6" s="1"/>
  <c r="K32" i="6"/>
  <c r="K31" i="6" s="1"/>
  <c r="J32" i="6"/>
  <c r="J31" i="6" s="1"/>
  <c r="K17" i="6"/>
  <c r="J17" i="6"/>
  <c r="J16" i="6" s="1"/>
  <c r="C27" i="1"/>
  <c r="E23" i="1"/>
  <c r="J16" i="18" l="1"/>
  <c r="K17" i="18"/>
  <c r="J60" i="18"/>
  <c r="K61" i="18"/>
  <c r="K58" i="9"/>
  <c r="L59" i="9"/>
  <c r="J101" i="18"/>
  <c r="K102" i="18"/>
  <c r="K24" i="9"/>
  <c r="L25" i="9"/>
  <c r="K39" i="9"/>
  <c r="L40" i="9"/>
  <c r="K45" i="9"/>
  <c r="L45" i="9" s="1"/>
  <c r="L46" i="9"/>
  <c r="K21" i="9"/>
  <c r="L22" i="9"/>
  <c r="K72" i="9"/>
  <c r="L73" i="9"/>
  <c r="K145" i="9"/>
  <c r="L146" i="9"/>
  <c r="J94" i="18"/>
  <c r="K94" i="18" s="1"/>
  <c r="K95" i="18"/>
  <c r="K100" i="9"/>
  <c r="L101" i="9"/>
  <c r="J31" i="18"/>
  <c r="K32" i="18"/>
  <c r="K101" i="6"/>
  <c r="L101" i="6" s="1"/>
  <c r="L102" i="6"/>
  <c r="K60" i="6"/>
  <c r="L61" i="6"/>
  <c r="L31" i="6"/>
  <c r="L32" i="6"/>
  <c r="K16" i="6"/>
  <c r="L16" i="6" s="1"/>
  <c r="L17" i="6"/>
  <c r="K144" i="9" l="1"/>
  <c r="L144" i="9" s="1"/>
  <c r="L145" i="9"/>
  <c r="K20" i="9"/>
  <c r="L21" i="9"/>
  <c r="K38" i="9"/>
  <c r="L39" i="9"/>
  <c r="J100" i="18"/>
  <c r="K100" i="18" s="1"/>
  <c r="K101" i="18"/>
  <c r="J59" i="18"/>
  <c r="K60" i="18"/>
  <c r="K71" i="9"/>
  <c r="L72" i="9"/>
  <c r="K23" i="9"/>
  <c r="L23" i="9" s="1"/>
  <c r="L24" i="9"/>
  <c r="K57" i="9"/>
  <c r="L58" i="9"/>
  <c r="J15" i="18"/>
  <c r="K15" i="18" s="1"/>
  <c r="K16" i="18"/>
  <c r="K99" i="9"/>
  <c r="L100" i="9"/>
  <c r="K31" i="18"/>
  <c r="J30" i="18"/>
  <c r="K30" i="18" s="1"/>
  <c r="K59" i="6"/>
  <c r="L60" i="6"/>
  <c r="D20" i="1"/>
  <c r="C20" i="1"/>
  <c r="K56" i="9" l="1"/>
  <c r="L57" i="9"/>
  <c r="K70" i="9"/>
  <c r="L71" i="9"/>
  <c r="K19" i="9"/>
  <c r="L20" i="9"/>
  <c r="E20" i="1"/>
  <c r="J58" i="18"/>
  <c r="K59" i="18"/>
  <c r="K37" i="9"/>
  <c r="L37" i="9" s="1"/>
  <c r="L38" i="9"/>
  <c r="K98" i="9"/>
  <c r="L99" i="9"/>
  <c r="K58" i="6"/>
  <c r="L59" i="6"/>
  <c r="J57" i="18" l="1"/>
  <c r="K58" i="18"/>
  <c r="K69" i="9"/>
  <c r="L70" i="9"/>
  <c r="K18" i="9"/>
  <c r="L19" i="9"/>
  <c r="K55" i="9"/>
  <c r="L56" i="9"/>
  <c r="K97" i="9"/>
  <c r="L98" i="9"/>
  <c r="K49" i="6"/>
  <c r="L49" i="6" s="1"/>
  <c r="L58" i="6"/>
  <c r="K109" i="6"/>
  <c r="J109" i="6"/>
  <c r="J108" i="6" s="1"/>
  <c r="J119" i="18"/>
  <c r="I119" i="18"/>
  <c r="I118" i="18" s="1"/>
  <c r="I117" i="18" s="1"/>
  <c r="I116" i="18" s="1"/>
  <c r="I115" i="18" s="1"/>
  <c r="I114" i="18" s="1"/>
  <c r="J112" i="18"/>
  <c r="J111" i="18" s="1"/>
  <c r="J110" i="18" s="1"/>
  <c r="I112" i="18"/>
  <c r="I111" i="18" s="1"/>
  <c r="I110" i="18" s="1"/>
  <c r="J109" i="18"/>
  <c r="I109" i="18"/>
  <c r="I108" i="18" s="1"/>
  <c r="I107" i="18" s="1"/>
  <c r="J93" i="18"/>
  <c r="I93" i="18"/>
  <c r="I92" i="18" s="1"/>
  <c r="I91" i="18" s="1"/>
  <c r="I90" i="18" s="1"/>
  <c r="J76" i="18"/>
  <c r="I76" i="18"/>
  <c r="I75" i="18" s="1"/>
  <c r="I74" i="18" s="1"/>
  <c r="I73" i="18" s="1"/>
  <c r="I72" i="18" s="1"/>
  <c r="I71" i="18" s="1"/>
  <c r="J70" i="18"/>
  <c r="I70" i="18"/>
  <c r="I69" i="18" s="1"/>
  <c r="J68" i="18"/>
  <c r="I68" i="18"/>
  <c r="J68" i="6"/>
  <c r="J41" i="18"/>
  <c r="I41" i="18"/>
  <c r="I40" i="18" s="1"/>
  <c r="I39" i="18" s="1"/>
  <c r="I38" i="18" s="1"/>
  <c r="I37" i="18" s="1"/>
  <c r="J29" i="18"/>
  <c r="I29" i="18"/>
  <c r="I27" i="18" s="1"/>
  <c r="J26" i="18"/>
  <c r="I26" i="18"/>
  <c r="J23" i="18"/>
  <c r="K23" i="18" s="1"/>
  <c r="I23" i="18"/>
  <c r="J14" i="18"/>
  <c r="I14" i="18"/>
  <c r="K67" i="9"/>
  <c r="L67" i="9" s="1"/>
  <c r="K131" i="9"/>
  <c r="J131" i="9"/>
  <c r="K125" i="9"/>
  <c r="J125" i="9"/>
  <c r="J67" i="9"/>
  <c r="J126" i="18"/>
  <c r="I126" i="18"/>
  <c r="I125" i="18" s="1"/>
  <c r="I124" i="18" s="1"/>
  <c r="I123" i="18" s="1"/>
  <c r="I122" i="18" s="1"/>
  <c r="I121" i="18" s="1"/>
  <c r="I120" i="18" s="1"/>
  <c r="J47" i="18"/>
  <c r="I47" i="18"/>
  <c r="I46" i="18" s="1"/>
  <c r="I45" i="18" s="1"/>
  <c r="I44" i="18" s="1"/>
  <c r="I43" i="18" s="1"/>
  <c r="I42" i="18" s="1"/>
  <c r="J26" i="6"/>
  <c r="D27" i="1"/>
  <c r="D12" i="13"/>
  <c r="C12" i="13"/>
  <c r="C11" i="13" s="1"/>
  <c r="C10" i="13" s="1"/>
  <c r="D8" i="13"/>
  <c r="D7" i="13" s="1"/>
  <c r="C8" i="13"/>
  <c r="C7" i="13" s="1"/>
  <c r="K26" i="6"/>
  <c r="K23" i="6"/>
  <c r="J23" i="6"/>
  <c r="K14" i="6"/>
  <c r="J14" i="6"/>
  <c r="J13" i="6" s="1"/>
  <c r="J12" i="6" s="1"/>
  <c r="K94" i="9"/>
  <c r="K41" i="6"/>
  <c r="J41" i="6"/>
  <c r="J40" i="6" s="1"/>
  <c r="J94" i="9"/>
  <c r="J93" i="9" s="1"/>
  <c r="K47" i="6"/>
  <c r="J47" i="6"/>
  <c r="J46" i="6" s="1"/>
  <c r="K70" i="6"/>
  <c r="J70" i="6"/>
  <c r="K68" i="6"/>
  <c r="L68" i="6" s="1"/>
  <c r="K76" i="6"/>
  <c r="J76" i="6"/>
  <c r="J75" i="6" s="1"/>
  <c r="J74" i="6" s="1"/>
  <c r="J73" i="6" s="1"/>
  <c r="J72" i="6" s="1"/>
  <c r="K93" i="6"/>
  <c r="J93" i="6"/>
  <c r="J92" i="6" s="1"/>
  <c r="J91" i="6" s="1"/>
  <c r="J90" i="6" s="1"/>
  <c r="J89" i="6" s="1"/>
  <c r="K112" i="6"/>
  <c r="J112" i="6"/>
  <c r="J111" i="6" s="1"/>
  <c r="K119" i="6"/>
  <c r="J119" i="6"/>
  <c r="J118" i="6" s="1"/>
  <c r="J117" i="6" s="1"/>
  <c r="J116" i="6" s="1"/>
  <c r="J115" i="6" s="1"/>
  <c r="J114" i="6" s="1"/>
  <c r="K126" i="6"/>
  <c r="J126" i="6"/>
  <c r="J125" i="6" s="1"/>
  <c r="D10" i="1"/>
  <c r="D12" i="1"/>
  <c r="D14" i="1"/>
  <c r="C14" i="1"/>
  <c r="C12" i="1"/>
  <c r="C10" i="1"/>
  <c r="C9" i="1" s="1"/>
  <c r="D11" i="13" l="1"/>
  <c r="E11" i="13" s="1"/>
  <c r="E12" i="13"/>
  <c r="L70" i="6"/>
  <c r="L125" i="9"/>
  <c r="K68" i="18"/>
  <c r="J75" i="18"/>
  <c r="K76" i="18"/>
  <c r="J108" i="18"/>
  <c r="K109" i="18"/>
  <c r="J118" i="18"/>
  <c r="K119" i="18"/>
  <c r="K54" i="9"/>
  <c r="L55" i="9"/>
  <c r="K68" i="9"/>
  <c r="L68" i="9" s="1"/>
  <c r="L69" i="9"/>
  <c r="J46" i="18"/>
  <c r="K47" i="18"/>
  <c r="K29" i="18"/>
  <c r="J27" i="18"/>
  <c r="K27" i="18" s="1"/>
  <c r="J125" i="18"/>
  <c r="K126" i="18"/>
  <c r="K14" i="18"/>
  <c r="J25" i="18"/>
  <c r="K26" i="18"/>
  <c r="J40" i="18"/>
  <c r="K41" i="18"/>
  <c r="C8" i="1"/>
  <c r="L23" i="6"/>
  <c r="L131" i="9"/>
  <c r="J69" i="18"/>
  <c r="K69" i="18" s="1"/>
  <c r="K70" i="18"/>
  <c r="J92" i="18"/>
  <c r="K93" i="18"/>
  <c r="K17" i="9"/>
  <c r="L18" i="9"/>
  <c r="K57" i="18"/>
  <c r="J48" i="18"/>
  <c r="K48" i="18" s="1"/>
  <c r="L97" i="9"/>
  <c r="K96" i="9"/>
  <c r="L96" i="9" s="1"/>
  <c r="K93" i="9"/>
  <c r="L94" i="9"/>
  <c r="K125" i="6"/>
  <c r="L125" i="6" s="1"/>
  <c r="L126" i="6"/>
  <c r="K118" i="6"/>
  <c r="L118" i="6" s="1"/>
  <c r="L119" i="6"/>
  <c r="K111" i="6"/>
  <c r="K108" i="6"/>
  <c r="L108" i="6" s="1"/>
  <c r="L109" i="6"/>
  <c r="K92" i="6"/>
  <c r="L93" i="6"/>
  <c r="K75" i="6"/>
  <c r="L76" i="6"/>
  <c r="K46" i="6"/>
  <c r="L46" i="6" s="1"/>
  <c r="L47" i="6"/>
  <c r="K40" i="6"/>
  <c r="L40" i="6" s="1"/>
  <c r="L41" i="6"/>
  <c r="K86" i="9"/>
  <c r="L26" i="6"/>
  <c r="K13" i="6"/>
  <c r="L14" i="6"/>
  <c r="E27" i="1"/>
  <c r="E14" i="1"/>
  <c r="E12" i="1"/>
  <c r="D9" i="1"/>
  <c r="D8" i="1" s="1"/>
  <c r="E10" i="1"/>
  <c r="J107" i="6"/>
  <c r="J106" i="6" s="1"/>
  <c r="J100" i="6" s="1"/>
  <c r="I106" i="18"/>
  <c r="I105" i="18" s="1"/>
  <c r="I99" i="18" s="1"/>
  <c r="J86" i="9"/>
  <c r="J25" i="6"/>
  <c r="J21" i="6" s="1"/>
  <c r="J22" i="6"/>
  <c r="K130" i="9"/>
  <c r="K124" i="9"/>
  <c r="K80" i="9"/>
  <c r="K137" i="9"/>
  <c r="L137" i="9" s="1"/>
  <c r="K166" i="9"/>
  <c r="K119" i="9"/>
  <c r="K143" i="9"/>
  <c r="K142" i="9" s="1"/>
  <c r="K141" i="9" s="1"/>
  <c r="K138" i="9" s="1"/>
  <c r="J161" i="9"/>
  <c r="J160" i="9" s="1"/>
  <c r="J159" i="9" s="1"/>
  <c r="J80" i="9"/>
  <c r="J79" i="9" s="1"/>
  <c r="J78" i="9" s="1"/>
  <c r="J77" i="9" s="1"/>
  <c r="J76" i="9" s="1"/>
  <c r="J75" i="9" s="1"/>
  <c r="J137" i="9"/>
  <c r="J136" i="9" s="1"/>
  <c r="J135" i="9" s="1"/>
  <c r="J132" i="9" s="1"/>
  <c r="J166" i="9"/>
  <c r="J165" i="9" s="1"/>
  <c r="J164" i="9" s="1"/>
  <c r="J163" i="9" s="1"/>
  <c r="J162" i="9" s="1"/>
  <c r="I25" i="18"/>
  <c r="J119" i="9"/>
  <c r="J143" i="9"/>
  <c r="K161" i="9"/>
  <c r="J130" i="9"/>
  <c r="J129" i="9" s="1"/>
  <c r="J126" i="9" s="1"/>
  <c r="J92" i="9"/>
  <c r="J87" i="9" s="1"/>
  <c r="I89" i="18"/>
  <c r="I88" i="18" s="1"/>
  <c r="I113" i="18"/>
  <c r="I67" i="18"/>
  <c r="I66" i="18" s="1"/>
  <c r="I13" i="18"/>
  <c r="I12" i="18" s="1"/>
  <c r="I11" i="18" s="1"/>
  <c r="I22" i="18"/>
  <c r="I21" i="18" s="1"/>
  <c r="J22" i="18"/>
  <c r="J13" i="18"/>
  <c r="J24" i="18"/>
  <c r="J67" i="18"/>
  <c r="K22" i="6"/>
  <c r="K67" i="6"/>
  <c r="D10" i="13"/>
  <c r="E10" i="13" s="1"/>
  <c r="J124" i="6"/>
  <c r="J123" i="6" s="1"/>
  <c r="J122" i="6" s="1"/>
  <c r="J121" i="6" s="1"/>
  <c r="J67" i="6"/>
  <c r="J66" i="6" s="1"/>
  <c r="J65" i="6" s="1"/>
  <c r="J66" i="9"/>
  <c r="J65" i="9" s="1"/>
  <c r="K117" i="6"/>
  <c r="J39" i="6"/>
  <c r="J38" i="6" s="1"/>
  <c r="J172" i="9"/>
  <c r="J171" i="9" s="1"/>
  <c r="J170" i="9" s="1"/>
  <c r="K66" i="9"/>
  <c r="K25" i="6"/>
  <c r="K21" i="6" s="1"/>
  <c r="J124" i="9"/>
  <c r="J123" i="9" s="1"/>
  <c r="J45" i="6"/>
  <c r="J44" i="6" s="1"/>
  <c r="J43" i="6" s="1"/>
  <c r="K45" i="6"/>
  <c r="K124" i="6"/>
  <c r="K65" i="9" l="1"/>
  <c r="L65" i="9" s="1"/>
  <c r="L66" i="9"/>
  <c r="J124" i="18"/>
  <c r="K125" i="18"/>
  <c r="J45" i="18"/>
  <c r="K46" i="18"/>
  <c r="L22" i="6"/>
  <c r="J21" i="18"/>
  <c r="K21" i="18" s="1"/>
  <c r="K22" i="18"/>
  <c r="K160" i="9"/>
  <c r="L161" i="9"/>
  <c r="K79" i="9"/>
  <c r="L80" i="9"/>
  <c r="K16" i="9"/>
  <c r="L17" i="9"/>
  <c r="K25" i="18"/>
  <c r="J107" i="18"/>
  <c r="K108" i="18"/>
  <c r="J66" i="18"/>
  <c r="K67" i="18"/>
  <c r="L119" i="9"/>
  <c r="K123" i="9"/>
  <c r="K122" i="9" s="1"/>
  <c r="L124" i="9"/>
  <c r="L86" i="9"/>
  <c r="J117" i="18"/>
  <c r="K118" i="18"/>
  <c r="J74" i="18"/>
  <c r="K75" i="18"/>
  <c r="J12" i="18"/>
  <c r="K13" i="18"/>
  <c r="K53" i="9"/>
  <c r="L54" i="9"/>
  <c r="J113" i="9"/>
  <c r="K165" i="9"/>
  <c r="L166" i="9"/>
  <c r="K129" i="9"/>
  <c r="L130" i="9"/>
  <c r="J91" i="18"/>
  <c r="K92" i="18"/>
  <c r="J39" i="18"/>
  <c r="K40" i="18"/>
  <c r="K92" i="9"/>
  <c r="K87" i="9" s="1"/>
  <c r="L93" i="9"/>
  <c r="J20" i="18"/>
  <c r="K123" i="6"/>
  <c r="L124" i="6"/>
  <c r="K116" i="6"/>
  <c r="L117" i="6"/>
  <c r="K107" i="6"/>
  <c r="L107" i="6" s="1"/>
  <c r="K91" i="6"/>
  <c r="L92" i="6"/>
  <c r="K74" i="6"/>
  <c r="L75" i="6"/>
  <c r="K66" i="6"/>
  <c r="L67" i="6"/>
  <c r="K44" i="6"/>
  <c r="L45" i="6"/>
  <c r="K172" i="9"/>
  <c r="K39" i="6"/>
  <c r="L21" i="6"/>
  <c r="L25" i="6"/>
  <c r="K12" i="6"/>
  <c r="L13" i="6"/>
  <c r="E9" i="1"/>
  <c r="K136" i="9"/>
  <c r="J142" i="9"/>
  <c r="J141" i="9" s="1"/>
  <c r="J138" i="9" s="1"/>
  <c r="J19" i="18"/>
  <c r="I10" i="18"/>
  <c r="I9" i="18" s="1"/>
  <c r="K140" i="9"/>
  <c r="K139" i="9" s="1"/>
  <c r="J118" i="9"/>
  <c r="J117" i="9" s="1"/>
  <c r="J116" i="9" s="1"/>
  <c r="J115" i="9" s="1"/>
  <c r="J134" i="9"/>
  <c r="J133" i="9" s="1"/>
  <c r="J156" i="9"/>
  <c r="K64" i="6"/>
  <c r="K128" i="9"/>
  <c r="I24" i="18"/>
  <c r="I20" i="18" s="1"/>
  <c r="I87" i="18"/>
  <c r="J128" i="9"/>
  <c r="J127" i="9" s="1"/>
  <c r="K62" i="9"/>
  <c r="K64" i="9"/>
  <c r="J62" i="9"/>
  <c r="J61" i="9" s="1"/>
  <c r="J64" i="9"/>
  <c r="J63" i="9" s="1"/>
  <c r="J167" i="9"/>
  <c r="J169" i="9"/>
  <c r="J168" i="9" s="1"/>
  <c r="J158" i="9"/>
  <c r="J157" i="9" s="1"/>
  <c r="J120" i="9"/>
  <c r="J122" i="9"/>
  <c r="J121" i="9" s="1"/>
  <c r="K118" i="9"/>
  <c r="I65" i="18"/>
  <c r="I64" i="18" s="1"/>
  <c r="I63" i="18" s="1"/>
  <c r="I62" i="18" s="1"/>
  <c r="C30" i="1"/>
  <c r="C19" i="1" s="1"/>
  <c r="D30" i="1"/>
  <c r="D19" i="1" s="1"/>
  <c r="J64" i="6"/>
  <c r="J63" i="6" s="1"/>
  <c r="J88" i="6"/>
  <c r="K85" i="9"/>
  <c r="K20" i="6"/>
  <c r="J20" i="6"/>
  <c r="J19" i="6" s="1"/>
  <c r="J85" i="9"/>
  <c r="J84" i="9" s="1"/>
  <c r="J81" i="9" s="1"/>
  <c r="J74" i="9" s="1"/>
  <c r="K121" i="9" l="1"/>
  <c r="L121" i="9" s="1"/>
  <c r="L122" i="9"/>
  <c r="K135" i="9"/>
  <c r="L136" i="9"/>
  <c r="J65" i="18"/>
  <c r="K66" i="18"/>
  <c r="J123" i="18"/>
  <c r="K124" i="18"/>
  <c r="K117" i="9"/>
  <c r="L117" i="9" s="1"/>
  <c r="L118" i="9"/>
  <c r="K63" i="9"/>
  <c r="L63" i="9" s="1"/>
  <c r="L64" i="9"/>
  <c r="K171" i="9"/>
  <c r="L172" i="9"/>
  <c r="K52" i="9"/>
  <c r="L52" i="9" s="1"/>
  <c r="L53" i="9"/>
  <c r="J73" i="18"/>
  <c r="K74" i="18"/>
  <c r="K78" i="9"/>
  <c r="L79" i="9"/>
  <c r="J90" i="18"/>
  <c r="K91" i="18"/>
  <c r="K84" i="9"/>
  <c r="L84" i="9" s="1"/>
  <c r="L85" i="9"/>
  <c r="K127" i="9"/>
  <c r="L127" i="9" s="1"/>
  <c r="L128" i="9"/>
  <c r="K24" i="18"/>
  <c r="K12" i="18"/>
  <c r="J11" i="18"/>
  <c r="J116" i="18"/>
  <c r="K117" i="18"/>
  <c r="K15" i="9"/>
  <c r="L15" i="9" s="1"/>
  <c r="L16" i="9"/>
  <c r="K159" i="9"/>
  <c r="L160" i="9"/>
  <c r="K19" i="6"/>
  <c r="L62" i="9"/>
  <c r="K61" i="9"/>
  <c r="L61" i="9" s="1"/>
  <c r="K164" i="9"/>
  <c r="L165" i="9"/>
  <c r="K120" i="9"/>
  <c r="L120" i="9" s="1"/>
  <c r="L123" i="9"/>
  <c r="K20" i="18"/>
  <c r="J38" i="18"/>
  <c r="K39" i="18"/>
  <c r="K126" i="9"/>
  <c r="L126" i="9" s="1"/>
  <c r="L129" i="9"/>
  <c r="K113" i="9"/>
  <c r="L113" i="9" s="1"/>
  <c r="K107" i="18"/>
  <c r="J106" i="18"/>
  <c r="J44" i="18"/>
  <c r="K45" i="18"/>
  <c r="L87" i="9"/>
  <c r="L92" i="9"/>
  <c r="K81" i="9"/>
  <c r="K122" i="6"/>
  <c r="L123" i="6"/>
  <c r="K115" i="6"/>
  <c r="L116" i="6"/>
  <c r="K106" i="6"/>
  <c r="K90" i="6"/>
  <c r="L91" i="6"/>
  <c r="K73" i="6"/>
  <c r="K72" i="6" s="1"/>
  <c r="L74" i="6"/>
  <c r="K63" i="6"/>
  <c r="L63" i="6" s="1"/>
  <c r="L64" i="6"/>
  <c r="K65" i="6"/>
  <c r="L65" i="6" s="1"/>
  <c r="L66" i="6"/>
  <c r="K43" i="6"/>
  <c r="L43" i="6" s="1"/>
  <c r="L44" i="6"/>
  <c r="K38" i="6"/>
  <c r="L38" i="6" s="1"/>
  <c r="L39" i="6"/>
  <c r="L20" i="6"/>
  <c r="L12" i="6"/>
  <c r="K11" i="6"/>
  <c r="D7" i="1"/>
  <c r="E8" i="1"/>
  <c r="E19" i="1"/>
  <c r="E30" i="1"/>
  <c r="K134" i="9"/>
  <c r="J140" i="9"/>
  <c r="J139" i="9" s="1"/>
  <c r="I19" i="18"/>
  <c r="I18" i="18" s="1"/>
  <c r="I8" i="18" s="1"/>
  <c r="J114" i="9"/>
  <c r="C7" i="1"/>
  <c r="K114" i="9"/>
  <c r="K116" i="9"/>
  <c r="J60" i="9"/>
  <c r="J83" i="9"/>
  <c r="J82" i="9" s="1"/>
  <c r="K83" i="9"/>
  <c r="J112" i="9"/>
  <c r="L106" i="6" l="1"/>
  <c r="K100" i="6"/>
  <c r="J43" i="18"/>
  <c r="K44" i="18"/>
  <c r="K163" i="9"/>
  <c r="L164" i="9"/>
  <c r="L78" i="9"/>
  <c r="K75" i="9"/>
  <c r="L75" i="9" s="1"/>
  <c r="K77" i="9"/>
  <c r="J122" i="18"/>
  <c r="K123" i="18"/>
  <c r="K132" i="9"/>
  <c r="L132" i="9" s="1"/>
  <c r="L135" i="9"/>
  <c r="K115" i="9"/>
  <c r="L115" i="9" s="1"/>
  <c r="L116" i="9"/>
  <c r="L114" i="9"/>
  <c r="J105" i="18"/>
  <c r="K106" i="18"/>
  <c r="L159" i="9"/>
  <c r="K158" i="9"/>
  <c r="J115" i="18"/>
  <c r="K116" i="18"/>
  <c r="J37" i="18"/>
  <c r="K38" i="18"/>
  <c r="K82" i="9"/>
  <c r="L82" i="9" s="1"/>
  <c r="L83" i="9"/>
  <c r="K133" i="9"/>
  <c r="L133" i="9" s="1"/>
  <c r="L134" i="9"/>
  <c r="K112" i="9"/>
  <c r="L112" i="9" s="1"/>
  <c r="K19" i="18"/>
  <c r="K11" i="18"/>
  <c r="J10" i="18"/>
  <c r="J89" i="18"/>
  <c r="K90" i="18"/>
  <c r="J72" i="18"/>
  <c r="K73" i="18"/>
  <c r="K170" i="9"/>
  <c r="L171" i="9"/>
  <c r="J64" i="18"/>
  <c r="K65" i="18"/>
  <c r="L81" i="9"/>
  <c r="K74" i="9"/>
  <c r="K121" i="6"/>
  <c r="L121" i="6" s="1"/>
  <c r="L122" i="6"/>
  <c r="K114" i="6"/>
  <c r="L114" i="6" s="1"/>
  <c r="L115" i="6"/>
  <c r="L100" i="6"/>
  <c r="K89" i="6"/>
  <c r="K88" i="6" s="1"/>
  <c r="L90" i="6"/>
  <c r="L72" i="6"/>
  <c r="L73" i="6"/>
  <c r="L19" i="6"/>
  <c r="K10" i="6"/>
  <c r="K9" i="6" s="1"/>
  <c r="K8" i="6" s="1"/>
  <c r="K7" i="6" s="1"/>
  <c r="E7" i="1"/>
  <c r="J7" i="9"/>
  <c r="I7" i="18"/>
  <c r="D17" i="13"/>
  <c r="C17" i="13"/>
  <c r="C16" i="13" s="1"/>
  <c r="C15" i="13" s="1"/>
  <c r="J42" i="18" l="1"/>
  <c r="K42" i="18" s="1"/>
  <c r="K43" i="18"/>
  <c r="K167" i="9"/>
  <c r="L167" i="9" s="1"/>
  <c r="L170" i="9"/>
  <c r="K169" i="9"/>
  <c r="J88" i="18"/>
  <c r="K88" i="18" s="1"/>
  <c r="K89" i="18"/>
  <c r="J114" i="18"/>
  <c r="K115" i="18"/>
  <c r="J121" i="18"/>
  <c r="K122" i="18"/>
  <c r="K10" i="18"/>
  <c r="J9" i="18"/>
  <c r="J99" i="18"/>
  <c r="K105" i="18"/>
  <c r="K76" i="9"/>
  <c r="L76" i="9" s="1"/>
  <c r="L77" i="9"/>
  <c r="K162" i="9"/>
  <c r="L163" i="9"/>
  <c r="J63" i="18"/>
  <c r="K64" i="18"/>
  <c r="K72" i="18"/>
  <c r="J71" i="18"/>
  <c r="K71" i="18" s="1"/>
  <c r="K37" i="18"/>
  <c r="J18" i="18"/>
  <c r="K18" i="18" s="1"/>
  <c r="K157" i="9"/>
  <c r="L157" i="9" s="1"/>
  <c r="L158" i="9"/>
  <c r="L74" i="9"/>
  <c r="K60" i="9"/>
  <c r="L89" i="6"/>
  <c r="L88" i="6"/>
  <c r="D16" i="13"/>
  <c r="E17" i="13"/>
  <c r="J11" i="6"/>
  <c r="J62" i="18" l="1"/>
  <c r="K62" i="18" s="1"/>
  <c r="K63" i="18"/>
  <c r="J113" i="18"/>
  <c r="K113" i="18" s="1"/>
  <c r="K114" i="18"/>
  <c r="L162" i="9"/>
  <c r="K156" i="9"/>
  <c r="L156" i="9" s="1"/>
  <c r="J87" i="18"/>
  <c r="K87" i="18" s="1"/>
  <c r="K99" i="18"/>
  <c r="J120" i="18"/>
  <c r="K120" i="18" s="1"/>
  <c r="K121" i="18"/>
  <c r="J10" i="6"/>
  <c r="L10" i="6" s="1"/>
  <c r="L11" i="6"/>
  <c r="K9" i="18"/>
  <c r="J8" i="18"/>
  <c r="K168" i="9"/>
  <c r="L168" i="9" s="1"/>
  <c r="L169" i="9"/>
  <c r="L60" i="9"/>
  <c r="K7" i="9"/>
  <c r="L7" i="9" s="1"/>
  <c r="D15" i="13"/>
  <c r="E16" i="13"/>
  <c r="J9" i="6" l="1"/>
  <c r="J7" i="18"/>
  <c r="K7" i="18" s="1"/>
  <c r="K8" i="18"/>
  <c r="E15" i="13"/>
  <c r="J8" i="6" l="1"/>
  <c r="L9" i="6"/>
  <c r="D20" i="13"/>
  <c r="J7" i="6" l="1"/>
  <c r="L8" i="6"/>
  <c r="D19" i="13"/>
  <c r="C20" i="13" l="1"/>
  <c r="L7" i="6"/>
  <c r="D18" i="13"/>
  <c r="C19" i="13" l="1"/>
  <c r="E20" i="13"/>
  <c r="D14" i="13"/>
  <c r="C18" i="13" l="1"/>
  <c r="E19" i="13"/>
  <c r="D6" i="13"/>
  <c r="C14" i="13" l="1"/>
  <c r="E18" i="13"/>
  <c r="C6" i="13" l="1"/>
  <c r="E6" i="13" s="1"/>
  <c r="E14" i="13"/>
</calcChain>
</file>

<file path=xl/sharedStrings.xml><?xml version="1.0" encoding="utf-8"?>
<sst xmlns="http://schemas.openxmlformats.org/spreadsheetml/2006/main" count="2405" uniqueCount="236">
  <si>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</si>
  <si>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</si>
  <si>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</si>
  <si>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</si>
  <si>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</si>
  <si>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</si>
  <si>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</si>
  <si>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</si>
  <si>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</si>
  <si>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</si>
  <si>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</si>
  <si>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</si>
  <si>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</si>
  <si>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</si>
  <si>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</si>
  <si>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</si>
  <si>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</si>
  <si>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</si>
  <si>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</si>
  <si>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</si>
  <si>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</si>
  <si>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</si>
  <si>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</si>
  <si>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</si>
  <si>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</si>
  <si>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</si>
  <si>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</si>
  <si>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</si>
  <si>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</si>
  <si>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</si>
  <si>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</si>
  <si>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</si>
  <si>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</si>
  <si>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</si>
  <si>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</si>
  <si>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</si>
  <si>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</si>
  <si>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</si>
  <si>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</si>
  <si>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</si>
  <si>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</si>
  <si>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</si>
  <si>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</si>
  <si>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</si>
  <si>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</si>
  <si>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</si>
  <si>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</si>
  <si>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</si>
  <si>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</si>
  <si>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</si>
  <si>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</si>
  <si>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</si>
  <si>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</si>
  <si>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</si>
  <si>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</si>
  <si>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</si>
  <si>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</si>
  <si>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</si>
  <si>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</si>
  <si>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</si>
  <si>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</si>
  <si>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</si>
  <si>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</si>
  <si>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</si>
  <si>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</si>
  <si>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</si>
  <si>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</si>
  <si>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</si>
  <si>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</si>
  <si>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</si>
  <si>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</si>
  <si>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</si>
  <si>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</si>
  <si>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</si>
  <si>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</si>
  <si>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</si>
  <si>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</si>
  <si>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</si>
  <si>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</si>
  <si>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</si>
  <si>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</si>
  <si>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</si>
  <si>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</si>
  <si>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</si>
  <si>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</si>
  <si>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</si>
  <si>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</si>
  <si>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</si>
  <si>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</si>
  <si>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</si>
  <si>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</si>
  <si>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</si>
  <si>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</si>
  <si>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</si>
  <si>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</si>
  <si>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</si>
  <si>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</si>
  <si>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</si>
  <si>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</si>
  <si>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</si>
  <si>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</si>
  <si>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</si>
  <si>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</si>
  <si>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</si>
  <si>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</si>
  <si>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</si>
  <si>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</si>
  <si>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</si>
  <si>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</si>
  <si>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</si>
  <si>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</si>
  <si>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</si>
  <si>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</si>
  <si>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</si>
  <si>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</si>
  <si>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</si>
  <si>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</si>
  <si>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</si>
  <si>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</si>
  <si>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</si>
  <si>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</si>
  <si>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</si>
  <si>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</si>
  <si>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</si>
  <si>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</si>
  <si>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</si>
  <si>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</si>
  <si>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</si>
  <si>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</si>
  <si>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</si>
  <si>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</si>
  <si>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</si>
  <si>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</si>
  <si>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</si>
  <si>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</si>
  <si>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</si>
  <si>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</si>
  <si>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</si>
  <si>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</si>
  <si>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</si>
  <si>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</si>
  <si>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</si>
  <si>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</si>
  <si>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</si>
  <si>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</si>
  <si>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</si>
  <si>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</si>
  <si>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</si>
  <si>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</si>
  <si>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</si>
  <si>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</si>
  <si>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</si>
  <si>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</si>
  <si>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</si>
  <si>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</si>
  <si>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</si>
  <si>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</si>
  <si>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</si>
  <si>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</si>
  <si>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</si>
  <si>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</si>
  <si>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</si>
  <si>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</si>
  <si>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</si>
  <si>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</si>
  <si>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</si>
  <si>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</si>
  <si>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</si>
  <si>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</si>
  <si>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</si>
  <si>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</si>
  <si>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</si>
  <si>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</si>
  <si>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</si>
  <si>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</si>
  <si>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</si>
  <si>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</si>
  <si>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</si>
  <si>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</si>
  <si>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</si>
  <si>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</si>
  <si>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</si>
  <si>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</si>
  <si>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35</t>
  </si>
  <si>
    <t>Основное мероприятие "Оформление прав собственности на бесхозяйные объекты инженерной инфраструктуры"</t>
  </si>
  <si>
    <t>Оформление прав собственности на бесхозяйные объекты инженерной инфраструктуры</t>
  </si>
  <si>
    <t>S6140</t>
  </si>
  <si>
    <t>Муниципальная программа "Энергосбережение и повышение энергетической эффективности на территории Большеполянского сельского поселения Кадошкинского муниципального района Республики Мордовия на 2023 – 2025 годы "</t>
  </si>
  <si>
    <t>911</t>
  </si>
  <si>
    <t>91120225576100000150</t>
  </si>
  <si>
    <t>Субсидии бюджетам сельских поселений на обеспечение комплексного развития сельских территорий</t>
  </si>
  <si>
    <t>Программа «Комплексное  развитие Большеполянского сельского поселения Кадошкинского муниципального района Республики Мордовия на 2023-2025 гг.»</t>
  </si>
  <si>
    <t>22</t>
  </si>
  <si>
    <t>Мероприятия по благоустройству сельских территорий</t>
  </si>
  <si>
    <t>Благоустройство сельских территорий</t>
  </si>
  <si>
    <t>L5764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</si>
  <si>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</si>
  <si>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</si>
  <si>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</si>
  <si>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Муниципальная программа «Управление земельными ресурсами на территории Большеполянского сельского поселения Кадошкинского муниципального района Республики Мордовия на 2023-2025г.г."</t>
  </si>
  <si>
    <t>Основное мероприятие "Проведение кадастровых работ в отношении земельных участков из состава земель сельскохозяйственного назначения,"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</si>
  <si>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</si>
  <si>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</si>
  <si>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</si>
  <si>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</si>
  <si>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</si>
  <si>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</si>
  <si>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</si>
  <si>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</si>
  <si>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</si>
  <si>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Основное мероприятие "Проведение кадастровых работ в отношении земельных участков из состава земель сельскохозяйственного назначения"</t>
  </si>
  <si>
    <t>Исполнение судебных актов</t>
  </si>
  <si>
    <t>830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</si>
  <si>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</si>
  <si>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</si>
  <si>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</si>
  <si>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</si>
  <si>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</si>
  <si>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</si>
  <si>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</si>
  <si>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Подготовка проектов межевания земельных участков, выделяемых в счет невостребованных земельных долей, находящихся в собственности муниципальных образований; проведение кадастровых работ</t>
  </si>
  <si>
    <t>L5990</t>
  </si>
  <si>
    <t>91120225599100000150</t>
  </si>
  <si>
    <t>Субсидии на софинансирование расходных обязательств,связанных с подготовкой проектов межевания земельных участков,выделяемых в счет невостребованных земельных долей,находящихся в собственности муниципальных образований;на софинансирование расходных обязательств, связанных с проведением кадастровых работ</t>
  </si>
  <si>
    <t>Приложение 1                                                                              к решению Совета депутатов Большеполянского сельского поселения "Об исполнении бюджета Большеполянского сельского поселения Кадошкинского муниципального района Республики Мордовия за 2023 год"</t>
  </si>
  <si>
    <t>Приложение 2                                                                              к решению Совета депутатов Большеполянского сельского поселения "Об исполнении бюджета Большеполянского сельского поселения Кадошкинского муниципального района Республики Мордовия за 2023 год"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</si>
  <si>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2023 ГОД </t>
  </si>
  <si>
    <t>Приложение 3                                                                              к решению Совета депутатов Большеполянского сельского поселения "Об исполнении бюджета Большеполянского сельского поселения Кадошкинского муниципального района Республики Мордовия за 2023 год"</t>
  </si>
  <si>
    <t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</si>
  <si>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Приложение 4                                                                              к решению Совета депутатов Большеполянского сельского поселения "Об исполнении бюджета Большеполянского сельского поселения Кадошкинского муниципального района Республики Мордовия за 2023 год"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</si>
  <si>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</t>
  </si>
  <si>
    <t>Приложение 5                                                                              к решению Совета депутатов Большеполянского сельского поселения "Об исполнении бюджета Большеполянского сельского поселения Кадошкинского муниципального района Республики Мордовия за 2023 год"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</si>
  <si>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2023 ГОД</t>
  </si>
  <si>
    <t>План 2023 год</t>
  </si>
  <si>
    <t>Исполнение 2023 год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</si>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</sst>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  <numFmt numFmtId="167" formatCode="#,##0.000"/>
    <numFmt numFmtId="168" formatCode="#,##0.0000_ ;[Red]\-#,##0.000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3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3" applyFont="1" applyBorder="1" applyAlignment="1">
      <alignment horizontal="center" vertical="justify"/>
    </xf>
    <xf numFmtId="165" fontId="4" fillId="0" borderId="1" xfId="3" applyNumberFormat="1" applyFont="1" applyBorder="1" applyAlignment="1">
      <alignment horizontal="center"/>
    </xf>
    <xf numFmtId="49" fontId="3" fillId="0" borderId="3" xfId="3" applyNumberFormat="1" applyFont="1" applyBorder="1" applyAlignment="1">
      <alignment horizontal="center" vertical="center"/>
    </xf>
    <xf numFmtId="49" fontId="3" fillId="0" borderId="18" xfId="3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6" xfId="3" applyFont="1" applyBorder="1" applyAlignment="1">
      <alignment horizontal="left" vertical="top" wrapText="1"/>
    </xf>
    <xf numFmtId="0" fontId="4" fillId="0" borderId="0" xfId="3" applyFont="1" applyBorder="1"/>
    <xf numFmtId="0" fontId="3" fillId="0" borderId="18" xfId="3" applyFont="1" applyBorder="1" applyAlignment="1">
      <alignment horizontal="left" vertical="top" wrapText="1"/>
    </xf>
    <xf numFmtId="165" fontId="3" fillId="0" borderId="1" xfId="3" applyNumberFormat="1" applyFont="1" applyBorder="1" applyAlignment="1">
      <alignment horizontal="center"/>
    </xf>
    <xf numFmtId="0" fontId="4" fillId="0" borderId="18" xfId="3" applyFont="1" applyBorder="1" applyAlignment="1">
      <alignment horizontal="left" vertical="top" wrapText="1"/>
    </xf>
    <xf numFmtId="49" fontId="3" fillId="0" borderId="4" xfId="3" applyNumberFormat="1" applyFont="1" applyBorder="1" applyAlignment="1">
      <alignment horizontal="center" vertical="center"/>
    </xf>
    <xf numFmtId="0" fontId="3" fillId="0" borderId="12" xfId="3" applyFont="1" applyBorder="1" applyAlignment="1">
      <alignment horizontal="left" vertical="top" wrapText="1"/>
    </xf>
    <xf numFmtId="49" fontId="3" fillId="0" borderId="1" xfId="3" applyNumberFormat="1" applyFont="1" applyBorder="1" applyAlignment="1">
      <alignment horizontal="center" vertical="center"/>
    </xf>
    <xf numFmtId="0" fontId="3" fillId="0" borderId="7" xfId="3" applyFont="1" applyBorder="1" applyAlignment="1">
      <alignment horizontal="left" vertical="top" wrapText="1"/>
    </xf>
    <xf numFmtId="165" fontId="3" fillId="0" borderId="0" xfId="3" applyNumberFormat="1" applyFont="1" applyBorder="1"/>
    <xf numFmtId="49" fontId="3" fillId="0" borderId="18" xfId="3" applyNumberFormat="1" applyFont="1" applyFill="1" applyBorder="1" applyAlignment="1">
      <alignment horizontal="left" vertical="top" wrapText="1"/>
    </xf>
    <xf numFmtId="0" fontId="3" fillId="0" borderId="8" xfId="3" applyFont="1" applyBorder="1" applyAlignment="1">
      <alignment horizontal="left" vertical="top" wrapText="1"/>
    </xf>
    <xf numFmtId="0" fontId="3" fillId="0" borderId="0" xfId="3" applyFont="1" applyBorder="1" applyAlignment="1">
      <alignment horizontal="left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0" xfId="3" applyFont="1" applyFill="1" applyBorder="1"/>
    <xf numFmtId="0" fontId="13" fillId="3" borderId="0" xfId="3" applyFont="1" applyFill="1" applyBorder="1" applyAlignment="1">
      <alignment horizontal="left"/>
    </xf>
    <xf numFmtId="0" fontId="3" fillId="3" borderId="0" xfId="3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3" applyFont="1" applyFill="1" applyBorder="1" applyAlignment="1">
      <alignment horizontal="left" vertical="top" wrapText="1"/>
    </xf>
    <xf numFmtId="0" fontId="3" fillId="3" borderId="0" xfId="3" applyFont="1" applyFill="1" applyBorder="1" applyAlignment="1">
      <alignment horizontal="left" vertical="top" wrapText="1"/>
    </xf>
    <xf numFmtId="0" fontId="3" fillId="3" borderId="19" xfId="3" applyFont="1" applyFill="1" applyBorder="1" applyAlignment="1"/>
    <xf numFmtId="0" fontId="3" fillId="3" borderId="0" xfId="3" applyFont="1" applyFill="1" applyBorder="1" applyAlignment="1">
      <alignment horizontal="right"/>
    </xf>
    <xf numFmtId="0" fontId="3" fillId="3" borderId="25" xfId="3" applyFont="1" applyFill="1" applyBorder="1" applyAlignment="1">
      <alignment horizontal="center" vertical="justify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165" fontId="4" fillId="3" borderId="1" xfId="3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3" applyNumberFormat="1" applyFont="1" applyBorder="1" applyAlignment="1">
      <alignment horizontal="left" vertical="top" wrapText="1"/>
    </xf>
    <xf numFmtId="49" fontId="3" fillId="0" borderId="12" xfId="3" applyNumberFormat="1" applyFont="1" applyFill="1" applyBorder="1" applyAlignment="1">
      <alignment horizontal="left" vertical="top" wrapText="1"/>
    </xf>
    <xf numFmtId="49" fontId="4" fillId="0" borderId="7" xfId="3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165" fontId="3" fillId="0" borderId="1" xfId="4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3" fillId="3" borderId="5" xfId="2" applyFont="1" applyFill="1" applyBorder="1" applyAlignment="1">
      <alignment vertical="top" wrapText="1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8" fillId="0" borderId="0" xfId="0" applyFont="1"/>
    <xf numFmtId="166" fontId="4" fillId="0" borderId="1" xfId="0" applyNumberFormat="1" applyFont="1" applyFill="1" applyBorder="1" applyAlignment="1">
      <alignment horizontal="right" wrapText="1"/>
    </xf>
    <xf numFmtId="0" fontId="4" fillId="3" borderId="1" xfId="2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168" fontId="3" fillId="0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5" applyFont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/>
    <cellStyle name="Обычный_reports-dohod-NC" xfId="1"/>
    <cellStyle name="Обычный_tmp305" xfId="2"/>
    <cellStyle name="Обычный_З_15_Приложение 16 - Источники дефицита" xfId="3"/>
    <cellStyle name="Финансовый" xfId="4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tabSelected="1" view="pageBreakPreview" zoomScaleNormal="75" zoomScaleSheetLayoutView="100" workbookViewId="0">
      <selection activeCell="D9" sqref="D9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9" customWidth="1"/>
    <col min="5" max="5" width="14.85546875" style="9" customWidth="1"/>
    <col min="6" max="6" width="9" style="212" customWidth="1"/>
    <col min="7" max="8" width="9" style="213" customWidth="1"/>
    <col min="9" max="16384" width="8.5703125" style="9"/>
  </cols>
  <sheetData>
    <row r="1" spans="1:8" ht="112.5" customHeight="1" x14ac:dyDescent="0.25">
      <c r="A1" s="106"/>
      <c r="B1" s="106"/>
      <c r="C1" s="228" t="s">
        <v>224</v>
      </c>
      <c r="D1" s="228"/>
      <c r="E1" s="228"/>
    </row>
    <row r="2" spans="1:8" ht="54" customHeight="1" x14ac:dyDescent="0.25">
      <c r="A2" s="234" t="s">
        <v>150</v>
      </c>
      <c r="B2" s="234"/>
      <c r="C2" s="234"/>
      <c r="D2" s="234"/>
      <c r="E2" s="234"/>
    </row>
    <row r="3" spans="1:8" x14ac:dyDescent="0.25">
      <c r="A3" s="106"/>
      <c r="B3" s="106"/>
      <c r="C3" s="235" t="s">
        <v>0</v>
      </c>
      <c r="D3" s="235"/>
      <c r="E3" s="235"/>
    </row>
    <row r="4" spans="1:8" ht="32.25" customHeight="1" x14ac:dyDescent="0.25">
      <c r="A4" s="230" t="s">
        <v>1</v>
      </c>
      <c r="B4" s="232" t="s">
        <v>2</v>
      </c>
      <c r="C4" s="229" t="s">
        <v>3</v>
      </c>
      <c r="D4" s="229"/>
      <c r="E4" s="229"/>
    </row>
    <row r="5" spans="1:8" ht="31.5" x14ac:dyDescent="0.25">
      <c r="A5" s="231"/>
      <c r="B5" s="233"/>
      <c r="C5" s="225" t="s">
        <v>233</v>
      </c>
      <c r="D5" s="225" t="s">
        <v>234</v>
      </c>
      <c r="E5" s="225" t="s">
        <v>235</v>
      </c>
    </row>
    <row r="6" spans="1:8" x14ac:dyDescent="0.25">
      <c r="A6" s="108">
        <v>1</v>
      </c>
      <c r="B6" s="108">
        <v>2</v>
      </c>
      <c r="C6" s="109">
        <v>3</v>
      </c>
      <c r="D6" s="109">
        <v>4</v>
      </c>
      <c r="E6" s="109">
        <v>5</v>
      </c>
    </row>
    <row r="7" spans="1:8" x14ac:dyDescent="0.25">
      <c r="A7" s="110"/>
      <c r="B7" s="69" t="s">
        <v>4</v>
      </c>
      <c r="C7" s="111">
        <f>SUM(C8+C19)</f>
        <v>2583.2741700000001</v>
      </c>
      <c r="D7" s="111">
        <f>SUM(D8+D19)</f>
        <v>2592.5741699999999</v>
      </c>
      <c r="E7" s="111">
        <f>D7/C7*100</f>
        <v>100.36000824488558</v>
      </c>
    </row>
    <row r="8" spans="1:8" x14ac:dyDescent="0.25">
      <c r="A8" s="112" t="s">
        <v>65</v>
      </c>
      <c r="B8" s="69" t="s">
        <v>69</v>
      </c>
      <c r="C8" s="111">
        <f>C9+C12+C14+C17</f>
        <v>403.3</v>
      </c>
      <c r="D8" s="111">
        <f>D9+D12+D14+D17</f>
        <v>412.59999999999997</v>
      </c>
      <c r="E8" s="111">
        <f t="shared" ref="E8:E31" si="0">D8/C8*100</f>
        <v>102.30597570047111</v>
      </c>
    </row>
    <row r="9" spans="1:8" x14ac:dyDescent="0.25">
      <c r="A9" s="112" t="s">
        <v>66</v>
      </c>
      <c r="B9" s="69" t="s">
        <v>5</v>
      </c>
      <c r="C9" s="111">
        <f t="shared" ref="C9:D10" si="1">SUM(C10)</f>
        <v>17.2</v>
      </c>
      <c r="D9" s="111">
        <f t="shared" si="1"/>
        <v>24.3</v>
      </c>
      <c r="E9" s="111">
        <f t="shared" si="0"/>
        <v>141.27906976744185</v>
      </c>
    </row>
    <row r="10" spans="1:8" x14ac:dyDescent="0.25">
      <c r="A10" s="112" t="s">
        <v>6</v>
      </c>
      <c r="B10" s="69" t="s">
        <v>7</v>
      </c>
      <c r="C10" s="165">
        <f t="shared" si="1"/>
        <v>17.2</v>
      </c>
      <c r="D10" s="165">
        <f t="shared" si="1"/>
        <v>24.3</v>
      </c>
      <c r="E10" s="111">
        <f t="shared" si="0"/>
        <v>141.27906976744185</v>
      </c>
    </row>
    <row r="11" spans="1:8" ht="63" x14ac:dyDescent="0.25">
      <c r="A11" s="113" t="s">
        <v>70</v>
      </c>
      <c r="B11" s="54" t="s">
        <v>71</v>
      </c>
      <c r="C11" s="156">
        <v>17.2</v>
      </c>
      <c r="D11" s="169">
        <v>24.3</v>
      </c>
      <c r="E11" s="114">
        <f t="shared" si="0"/>
        <v>141.27906976744185</v>
      </c>
    </row>
    <row r="12" spans="1:8" x14ac:dyDescent="0.25">
      <c r="A12" s="112" t="s">
        <v>67</v>
      </c>
      <c r="B12" s="69" t="s">
        <v>72</v>
      </c>
      <c r="C12" s="111">
        <f>SUM(C13)</f>
        <v>44</v>
      </c>
      <c r="D12" s="111">
        <f>SUM(D13)</f>
        <v>50.9</v>
      </c>
      <c r="E12" s="111">
        <f t="shared" si="0"/>
        <v>115.68181818181817</v>
      </c>
    </row>
    <row r="13" spans="1:8" ht="33" customHeight="1" x14ac:dyDescent="0.25">
      <c r="A13" s="113" t="s">
        <v>73</v>
      </c>
      <c r="B13" s="115" t="s">
        <v>74</v>
      </c>
      <c r="C13" s="156">
        <v>44</v>
      </c>
      <c r="D13" s="157">
        <v>50.9</v>
      </c>
      <c r="E13" s="114">
        <f t="shared" si="0"/>
        <v>115.68181818181817</v>
      </c>
    </row>
    <row r="14" spans="1:8" x14ac:dyDescent="0.25">
      <c r="A14" s="112" t="s">
        <v>68</v>
      </c>
      <c r="B14" s="116" t="s">
        <v>8</v>
      </c>
      <c r="C14" s="111">
        <f>SUM(C15+C16)</f>
        <v>315.8</v>
      </c>
      <c r="D14" s="111">
        <f>SUM(D15+D16)</f>
        <v>289.2</v>
      </c>
      <c r="E14" s="111">
        <f t="shared" si="0"/>
        <v>91.576947435085486</v>
      </c>
    </row>
    <row r="15" spans="1:8" ht="31.5" x14ac:dyDescent="0.25">
      <c r="A15" s="113" t="s">
        <v>75</v>
      </c>
      <c r="B15" s="115" t="s">
        <v>76</v>
      </c>
      <c r="C15" s="156">
        <v>210</v>
      </c>
      <c r="D15" s="157">
        <v>178.7</v>
      </c>
      <c r="E15" s="114">
        <f t="shared" si="0"/>
        <v>85.095238095238088</v>
      </c>
    </row>
    <row r="16" spans="1:8" s="2" customFormat="1" ht="31.5" x14ac:dyDescent="0.25">
      <c r="A16" s="113" t="s">
        <v>77</v>
      </c>
      <c r="B16" s="115" t="s">
        <v>78</v>
      </c>
      <c r="C16" s="156">
        <v>105.8</v>
      </c>
      <c r="D16" s="157">
        <v>110.5</v>
      </c>
      <c r="E16" s="114">
        <f t="shared" si="0"/>
        <v>104.44234404536863</v>
      </c>
      <c r="F16" s="214"/>
      <c r="G16" s="215"/>
      <c r="H16" s="215"/>
    </row>
    <row r="17" spans="1:8" s="2" customFormat="1" ht="47.25" x14ac:dyDescent="0.25">
      <c r="A17" s="172" t="s">
        <v>213</v>
      </c>
      <c r="B17" s="218" t="s">
        <v>214</v>
      </c>
      <c r="C17" s="193">
        <f>C18</f>
        <v>26.3</v>
      </c>
      <c r="D17" s="193">
        <f t="shared" ref="D17" si="2">D18</f>
        <v>48.2</v>
      </c>
      <c r="E17" s="111">
        <f t="shared" si="0"/>
        <v>183.26996197718631</v>
      </c>
      <c r="F17" s="214"/>
      <c r="G17" s="215"/>
      <c r="H17" s="215"/>
    </row>
    <row r="18" spans="1:8" s="2" customFormat="1" ht="63" x14ac:dyDescent="0.25">
      <c r="A18" s="174" t="s">
        <v>216</v>
      </c>
      <c r="B18" s="219" t="s">
        <v>215</v>
      </c>
      <c r="C18" s="170">
        <v>26.3</v>
      </c>
      <c r="D18" s="171">
        <v>48.2</v>
      </c>
      <c r="E18" s="114">
        <f t="shared" si="0"/>
        <v>183.26996197718631</v>
      </c>
      <c r="F18" s="214"/>
      <c r="G18" s="215"/>
      <c r="H18" s="215"/>
    </row>
    <row r="19" spans="1:8" ht="38.450000000000003" customHeight="1" x14ac:dyDescent="0.25">
      <c r="A19" s="118" t="s">
        <v>79</v>
      </c>
      <c r="B19" s="119" t="s">
        <v>80</v>
      </c>
      <c r="C19" s="111">
        <f>SUM(C27+C30+C20+C23)</f>
        <v>2179.97417</v>
      </c>
      <c r="D19" s="111">
        <f>SUM(D27+D30+D20+D23)</f>
        <v>2179.97417</v>
      </c>
      <c r="E19" s="111">
        <f t="shared" si="0"/>
        <v>100</v>
      </c>
    </row>
    <row r="20" spans="1:8" ht="17.25" customHeight="1" x14ac:dyDescent="0.25">
      <c r="A20" s="112" t="s">
        <v>147</v>
      </c>
      <c r="B20" s="119" t="s">
        <v>148</v>
      </c>
      <c r="C20" s="111">
        <f>C21+C22</f>
        <v>445.9</v>
      </c>
      <c r="D20" s="111">
        <f t="shared" ref="D20" si="3">D21+D22</f>
        <v>445.9</v>
      </c>
      <c r="E20" s="111">
        <f t="shared" si="0"/>
        <v>100</v>
      </c>
    </row>
    <row r="21" spans="1:8" ht="31.5" customHeight="1" x14ac:dyDescent="0.25">
      <c r="A21" s="113" t="s">
        <v>151</v>
      </c>
      <c r="B21" s="117" t="s">
        <v>125</v>
      </c>
      <c r="C21" s="157">
        <f>211.4+6.6</f>
        <v>218</v>
      </c>
      <c r="D21" s="158">
        <v>218</v>
      </c>
      <c r="E21" s="114">
        <f t="shared" si="0"/>
        <v>100</v>
      </c>
    </row>
    <row r="22" spans="1:8" ht="31.5" customHeight="1" x14ac:dyDescent="0.25">
      <c r="A22" s="113" t="s">
        <v>159</v>
      </c>
      <c r="B22" s="6" t="s">
        <v>158</v>
      </c>
      <c r="C22" s="156">
        <v>227.9</v>
      </c>
      <c r="D22" s="157">
        <v>227.9</v>
      </c>
      <c r="E22" s="114">
        <f t="shared" si="0"/>
        <v>100</v>
      </c>
    </row>
    <row r="23" spans="1:8" ht="31.5" customHeight="1" x14ac:dyDescent="0.25">
      <c r="A23" s="172" t="s">
        <v>176</v>
      </c>
      <c r="B23" s="173" t="s">
        <v>177</v>
      </c>
      <c r="C23" s="193">
        <f>C26+C24+C25</f>
        <v>1245.37417</v>
      </c>
      <c r="D23" s="193">
        <f>D26+D24+D25</f>
        <v>1245.37417</v>
      </c>
      <c r="E23" s="111">
        <f t="shared" si="0"/>
        <v>100</v>
      </c>
    </row>
    <row r="24" spans="1:8" ht="31.5" customHeight="1" x14ac:dyDescent="0.25">
      <c r="A24" s="174" t="s">
        <v>189</v>
      </c>
      <c r="B24" s="6" t="s">
        <v>190</v>
      </c>
      <c r="C24" s="170">
        <f>618.7-181.1</f>
        <v>437.6</v>
      </c>
      <c r="D24" s="170">
        <v>437.6</v>
      </c>
      <c r="E24" s="114">
        <f t="shared" si="0"/>
        <v>100</v>
      </c>
    </row>
    <row r="25" spans="1:8" ht="82.5" customHeight="1" x14ac:dyDescent="0.25">
      <c r="A25" s="174" t="s">
        <v>222</v>
      </c>
      <c r="B25" s="223" t="s">
        <v>223</v>
      </c>
      <c r="C25" s="170">
        <v>24.974170000000001</v>
      </c>
      <c r="D25" s="170">
        <v>24.974170000000001</v>
      </c>
      <c r="E25" s="114">
        <f t="shared" si="0"/>
        <v>100</v>
      </c>
    </row>
    <row r="26" spans="1:8" ht="22.5" customHeight="1" x14ac:dyDescent="0.25">
      <c r="A26" s="174" t="s">
        <v>179</v>
      </c>
      <c r="B26" s="175" t="s">
        <v>178</v>
      </c>
      <c r="C26" s="170">
        <f>105.5+400+25.05-29.5+200-25.05+106.8</f>
        <v>782.8</v>
      </c>
      <c r="D26" s="171">
        <v>782.8</v>
      </c>
      <c r="E26" s="114">
        <f t="shared" si="0"/>
        <v>100</v>
      </c>
    </row>
    <row r="27" spans="1:8" x14ac:dyDescent="0.25">
      <c r="A27" s="112" t="s">
        <v>81</v>
      </c>
      <c r="B27" s="120" t="s">
        <v>82</v>
      </c>
      <c r="C27" s="111">
        <f>SUM(C28+C29)</f>
        <v>109.5</v>
      </c>
      <c r="D27" s="111">
        <f>SUM(D28+D29)</f>
        <v>109.5</v>
      </c>
      <c r="E27" s="111">
        <f t="shared" si="0"/>
        <v>100</v>
      </c>
    </row>
    <row r="28" spans="1:8" ht="94.5" x14ac:dyDescent="0.25">
      <c r="A28" s="113" t="s">
        <v>152</v>
      </c>
      <c r="B28" s="117" t="s">
        <v>145</v>
      </c>
      <c r="C28" s="114">
        <v>0.2</v>
      </c>
      <c r="D28" s="114">
        <v>0.2</v>
      </c>
      <c r="E28" s="114">
        <f t="shared" si="0"/>
        <v>100</v>
      </c>
    </row>
    <row r="29" spans="1:8" ht="33" customHeight="1" x14ac:dyDescent="0.25">
      <c r="A29" s="113" t="s">
        <v>153</v>
      </c>
      <c r="B29" s="54" t="s">
        <v>83</v>
      </c>
      <c r="C29" s="114">
        <v>109.3</v>
      </c>
      <c r="D29" s="114">
        <v>109.3</v>
      </c>
      <c r="E29" s="114">
        <f t="shared" si="0"/>
        <v>100</v>
      </c>
    </row>
    <row r="30" spans="1:8" ht="21" customHeight="1" x14ac:dyDescent="0.25">
      <c r="A30" s="112" t="s">
        <v>84</v>
      </c>
      <c r="B30" s="69" t="s">
        <v>85</v>
      </c>
      <c r="C30" s="111">
        <f>SUM(C31)</f>
        <v>379.2</v>
      </c>
      <c r="D30" s="111">
        <f>SUM(D31)</f>
        <v>379.2</v>
      </c>
      <c r="E30" s="111">
        <f t="shared" si="0"/>
        <v>100</v>
      </c>
    </row>
    <row r="31" spans="1:8" ht="66" customHeight="1" x14ac:dyDescent="0.25">
      <c r="A31" s="113" t="s">
        <v>154</v>
      </c>
      <c r="B31" s="117" t="s">
        <v>86</v>
      </c>
      <c r="C31" s="224">
        <f>262.8+30+46.4+40</f>
        <v>379.2</v>
      </c>
      <c r="D31" s="157">
        <v>379.2</v>
      </c>
      <c r="E31" s="114">
        <f t="shared" si="0"/>
        <v>100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7"/>
  <sheetViews>
    <sheetView view="pageBreakPreview" topLeftCell="A18" zoomScale="90" zoomScaleNormal="75" zoomScaleSheetLayoutView="90" workbookViewId="0">
      <selection activeCell="K34" sqref="K34"/>
    </sheetView>
  </sheetViews>
  <sheetFormatPr defaultColWidth="8.5703125" defaultRowHeight="15.75" x14ac:dyDescent="0.25"/>
  <cols>
    <col min="1" max="1" width="86.7109375" style="11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4" customWidth="1"/>
    <col min="9" max="9" width="7.85546875" style="4" customWidth="1"/>
    <col min="10" max="10" width="16.85546875" style="20" customWidth="1"/>
    <col min="11" max="11" width="13.85546875" style="4" customWidth="1"/>
    <col min="12" max="12" width="15.85546875" style="4" customWidth="1"/>
    <col min="13" max="15" width="8.5703125" style="216"/>
    <col min="16" max="16384" width="8.5703125" style="4"/>
  </cols>
  <sheetData>
    <row r="1" spans="1:15" ht="111" customHeight="1" x14ac:dyDescent="0.25">
      <c r="A1" s="121"/>
      <c r="B1" s="122"/>
      <c r="C1" s="122"/>
      <c r="D1" s="122"/>
      <c r="E1" s="122"/>
      <c r="F1" s="122"/>
      <c r="G1" s="123"/>
      <c r="H1" s="155"/>
      <c r="I1" s="155"/>
      <c r="J1" s="228" t="s">
        <v>225</v>
      </c>
      <c r="K1" s="228"/>
      <c r="L1" s="228"/>
    </row>
    <row r="2" spans="1:15" ht="57.75" customHeight="1" x14ac:dyDescent="0.25">
      <c r="A2" s="237" t="s">
        <v>226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5" x14ac:dyDescent="0.25">
      <c r="A3" s="121"/>
      <c r="B3" s="122"/>
      <c r="C3" s="122"/>
      <c r="D3" s="122"/>
      <c r="E3" s="122"/>
      <c r="F3" s="122"/>
      <c r="G3" s="122"/>
      <c r="H3" s="106"/>
      <c r="I3" s="106"/>
      <c r="J3" s="124"/>
      <c r="K3" s="106"/>
      <c r="L3" s="106" t="s">
        <v>172</v>
      </c>
    </row>
    <row r="4" spans="1:15" ht="15.75" customHeight="1" x14ac:dyDescent="0.25">
      <c r="A4" s="236" t="s">
        <v>9</v>
      </c>
      <c r="B4" s="236" t="s">
        <v>18</v>
      </c>
      <c r="C4" s="236" t="s">
        <v>10</v>
      </c>
      <c r="D4" s="236" t="s">
        <v>168</v>
      </c>
      <c r="E4" s="236" t="s">
        <v>169</v>
      </c>
      <c r="F4" s="236"/>
      <c r="G4" s="236"/>
      <c r="H4" s="236"/>
      <c r="I4" s="236" t="s">
        <v>170</v>
      </c>
      <c r="J4" s="236" t="s">
        <v>61</v>
      </c>
      <c r="K4" s="236"/>
      <c r="L4" s="236"/>
    </row>
    <row r="5" spans="1:15" ht="31.5" x14ac:dyDescent="0.25">
      <c r="A5" s="236" t="s">
        <v>171</v>
      </c>
      <c r="B5" s="236" t="s">
        <v>171</v>
      </c>
      <c r="C5" s="236" t="s">
        <v>171</v>
      </c>
      <c r="D5" s="236" t="s">
        <v>171</v>
      </c>
      <c r="E5" s="236" t="s">
        <v>171</v>
      </c>
      <c r="F5" s="236"/>
      <c r="G5" s="236"/>
      <c r="H5" s="236"/>
      <c r="I5" s="236" t="s">
        <v>171</v>
      </c>
      <c r="J5" s="225" t="s">
        <v>233</v>
      </c>
      <c r="K5" s="225" t="s">
        <v>234</v>
      </c>
      <c r="L5" s="225" t="s">
        <v>235</v>
      </c>
    </row>
    <row r="6" spans="1:15" x14ac:dyDescent="0.25">
      <c r="A6" s="98">
        <v>1</v>
      </c>
      <c r="B6" s="3">
        <v>2</v>
      </c>
      <c r="C6" s="3">
        <v>3</v>
      </c>
      <c r="D6" s="3">
        <v>4</v>
      </c>
      <c r="E6" s="3">
        <v>5</v>
      </c>
      <c r="F6" s="86">
        <v>6</v>
      </c>
      <c r="G6" s="3">
        <v>7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</row>
    <row r="7" spans="1:15" s="18" customFormat="1" x14ac:dyDescent="0.25">
      <c r="A7" s="80" t="s">
        <v>19</v>
      </c>
      <c r="B7" s="55"/>
      <c r="C7" s="55"/>
      <c r="D7" s="55"/>
      <c r="E7" s="55"/>
      <c r="F7" s="81"/>
      <c r="G7" s="99"/>
      <c r="H7" s="60"/>
      <c r="I7" s="60"/>
      <c r="J7" s="61">
        <f>J8</f>
        <v>2548.1794800000002</v>
      </c>
      <c r="K7" s="61">
        <f>K8</f>
        <v>2498.8959999999997</v>
      </c>
      <c r="L7" s="82">
        <f t="shared" ref="L7:L70" si="0">K7/J7*100</f>
        <v>98.065933723004449</v>
      </c>
      <c r="M7" s="217"/>
      <c r="N7" s="217"/>
      <c r="O7" s="217"/>
    </row>
    <row r="8" spans="1:15" ht="31.5" x14ac:dyDescent="0.25">
      <c r="A8" s="80" t="s">
        <v>149</v>
      </c>
      <c r="B8" s="55">
        <v>911</v>
      </c>
      <c r="C8" s="100"/>
      <c r="D8" s="100"/>
      <c r="E8" s="3"/>
      <c r="F8" s="3"/>
      <c r="G8" s="3"/>
      <c r="H8" s="3"/>
      <c r="I8" s="101"/>
      <c r="J8" s="61">
        <f>J9+J63+J72+J88+J114+J121</f>
        <v>2548.1794800000002</v>
      </c>
      <c r="K8" s="61">
        <f>K9+K63+K72+K88+K114+K121</f>
        <v>2498.8959999999997</v>
      </c>
      <c r="L8" s="82">
        <f t="shared" si="0"/>
        <v>98.065933723004449</v>
      </c>
    </row>
    <row r="9" spans="1:15" x14ac:dyDescent="0.25">
      <c r="A9" s="80" t="s">
        <v>12</v>
      </c>
      <c r="B9" s="55">
        <v>911</v>
      </c>
      <c r="C9" s="55" t="s">
        <v>13</v>
      </c>
      <c r="D9" s="55"/>
      <c r="E9" s="58"/>
      <c r="F9" s="58"/>
      <c r="G9" s="58"/>
      <c r="H9" s="58"/>
      <c r="I9" s="81"/>
      <c r="J9" s="61">
        <f>J10+J19+J43+J49</f>
        <v>1374.9327899999998</v>
      </c>
      <c r="K9" s="61">
        <f>K10+K19+K43+K49</f>
        <v>1367.46</v>
      </c>
      <c r="L9" s="82">
        <f t="shared" si="0"/>
        <v>99.456497797248716</v>
      </c>
    </row>
    <row r="10" spans="1:15" ht="31.5" x14ac:dyDescent="0.25">
      <c r="A10" s="69" t="s">
        <v>29</v>
      </c>
      <c r="B10" s="55">
        <v>911</v>
      </c>
      <c r="C10" s="58" t="s">
        <v>13</v>
      </c>
      <c r="D10" s="58" t="s">
        <v>24</v>
      </c>
      <c r="E10" s="58"/>
      <c r="F10" s="58"/>
      <c r="G10" s="58"/>
      <c r="H10" s="58"/>
      <c r="I10" s="64"/>
      <c r="J10" s="82">
        <f>J11</f>
        <v>554.59496000000001</v>
      </c>
      <c r="K10" s="82">
        <f t="shared" ref="K10:K14" si="1">K11</f>
        <v>554.6</v>
      </c>
      <c r="L10" s="82">
        <f t="shared" si="0"/>
        <v>100.00090877133105</v>
      </c>
    </row>
    <row r="11" spans="1:15" x14ac:dyDescent="0.25">
      <c r="A11" s="62" t="s">
        <v>128</v>
      </c>
      <c r="B11" s="55">
        <v>911</v>
      </c>
      <c r="C11" s="3" t="s">
        <v>13</v>
      </c>
      <c r="D11" s="3" t="s">
        <v>24</v>
      </c>
      <c r="E11" s="3" t="s">
        <v>30</v>
      </c>
      <c r="F11" s="3"/>
      <c r="G11" s="3"/>
      <c r="H11" s="3"/>
      <c r="I11" s="50"/>
      <c r="J11" s="83">
        <f>J12</f>
        <v>554.59496000000001</v>
      </c>
      <c r="K11" s="83">
        <f t="shared" si="1"/>
        <v>554.6</v>
      </c>
      <c r="L11" s="83">
        <f t="shared" si="0"/>
        <v>100.00090877133105</v>
      </c>
    </row>
    <row r="12" spans="1:15" x14ac:dyDescent="0.25">
      <c r="A12" s="54" t="s">
        <v>126</v>
      </c>
      <c r="B12" s="55">
        <v>911</v>
      </c>
      <c r="C12" s="3" t="s">
        <v>13</v>
      </c>
      <c r="D12" s="3" t="s">
        <v>24</v>
      </c>
      <c r="E12" s="3">
        <v>65</v>
      </c>
      <c r="F12" s="3">
        <v>1</v>
      </c>
      <c r="G12" s="58"/>
      <c r="H12" s="58"/>
      <c r="I12" s="64"/>
      <c r="J12" s="83">
        <f>J13+J16</f>
        <v>554.59496000000001</v>
      </c>
      <c r="K12" s="83">
        <f t="shared" ref="K12" si="2">K13+K16</f>
        <v>554.6</v>
      </c>
      <c r="L12" s="83">
        <f t="shared" si="0"/>
        <v>100.00090877133105</v>
      </c>
    </row>
    <row r="13" spans="1:15" x14ac:dyDescent="0.25">
      <c r="A13" s="84" t="s">
        <v>107</v>
      </c>
      <c r="B13" s="55">
        <v>911</v>
      </c>
      <c r="C13" s="49" t="s">
        <v>13</v>
      </c>
      <c r="D13" s="49" t="s">
        <v>24</v>
      </c>
      <c r="E13" s="49" t="s">
        <v>30</v>
      </c>
      <c r="F13" s="49" t="s">
        <v>20</v>
      </c>
      <c r="G13" s="49" t="s">
        <v>32</v>
      </c>
      <c r="H13" s="49" t="s">
        <v>33</v>
      </c>
      <c r="I13" s="64"/>
      <c r="J13" s="83">
        <f>J14</f>
        <v>149</v>
      </c>
      <c r="K13" s="83">
        <f t="shared" si="1"/>
        <v>149</v>
      </c>
      <c r="L13" s="83">
        <f t="shared" si="0"/>
        <v>100</v>
      </c>
    </row>
    <row r="14" spans="1:15" ht="47.25" x14ac:dyDescent="0.25">
      <c r="A14" s="84" t="s">
        <v>98</v>
      </c>
      <c r="B14" s="55">
        <v>911</v>
      </c>
      <c r="C14" s="49" t="s">
        <v>13</v>
      </c>
      <c r="D14" s="49" t="s">
        <v>24</v>
      </c>
      <c r="E14" s="49" t="s">
        <v>30</v>
      </c>
      <c r="F14" s="49" t="s">
        <v>20</v>
      </c>
      <c r="G14" s="49" t="s">
        <v>32</v>
      </c>
      <c r="H14" s="49" t="s">
        <v>33</v>
      </c>
      <c r="I14" s="50" t="s">
        <v>100</v>
      </c>
      <c r="J14" s="83">
        <f>J15</f>
        <v>149</v>
      </c>
      <c r="K14" s="83">
        <f t="shared" si="1"/>
        <v>149</v>
      </c>
      <c r="L14" s="83">
        <f t="shared" si="0"/>
        <v>100</v>
      </c>
    </row>
    <row r="15" spans="1:15" ht="23.25" customHeight="1" x14ac:dyDescent="0.25">
      <c r="A15" s="84" t="s">
        <v>99</v>
      </c>
      <c r="B15" s="55">
        <v>911</v>
      </c>
      <c r="C15" s="49" t="s">
        <v>13</v>
      </c>
      <c r="D15" s="49" t="s">
        <v>24</v>
      </c>
      <c r="E15" s="49" t="s">
        <v>30</v>
      </c>
      <c r="F15" s="49" t="s">
        <v>20</v>
      </c>
      <c r="G15" s="49" t="s">
        <v>32</v>
      </c>
      <c r="H15" s="49" t="s">
        <v>33</v>
      </c>
      <c r="I15" s="50" t="s">
        <v>101</v>
      </c>
      <c r="J15" s="83">
        <v>149</v>
      </c>
      <c r="K15" s="83">
        <v>149</v>
      </c>
      <c r="L15" s="83">
        <f t="shared" si="0"/>
        <v>100</v>
      </c>
    </row>
    <row r="16" spans="1:15" ht="39" customHeight="1" x14ac:dyDescent="0.25">
      <c r="A16" s="176" t="s">
        <v>180</v>
      </c>
      <c r="B16" s="55">
        <v>911</v>
      </c>
      <c r="C16" s="177" t="s">
        <v>13</v>
      </c>
      <c r="D16" s="177" t="s">
        <v>24</v>
      </c>
      <c r="E16" s="177" t="s">
        <v>30</v>
      </c>
      <c r="F16" s="177" t="s">
        <v>20</v>
      </c>
      <c r="G16" s="177" t="s">
        <v>32</v>
      </c>
      <c r="H16" s="177" t="s">
        <v>181</v>
      </c>
      <c r="I16" s="178"/>
      <c r="J16" s="83">
        <f>J17</f>
        <v>405.59496000000001</v>
      </c>
      <c r="K16" s="83">
        <f t="shared" ref="K16:K17" si="3">K17</f>
        <v>405.6</v>
      </c>
      <c r="L16" s="83">
        <f t="shared" si="0"/>
        <v>100.00124261899113</v>
      </c>
    </row>
    <row r="17" spans="1:15" ht="51" customHeight="1" x14ac:dyDescent="0.25">
      <c r="A17" s="179" t="s">
        <v>98</v>
      </c>
      <c r="B17" s="55">
        <v>911</v>
      </c>
      <c r="C17" s="177" t="s">
        <v>13</v>
      </c>
      <c r="D17" s="177" t="s">
        <v>24</v>
      </c>
      <c r="E17" s="177" t="s">
        <v>30</v>
      </c>
      <c r="F17" s="177" t="s">
        <v>20</v>
      </c>
      <c r="G17" s="177" t="s">
        <v>32</v>
      </c>
      <c r="H17" s="177" t="s">
        <v>181</v>
      </c>
      <c r="I17" s="178" t="s">
        <v>100</v>
      </c>
      <c r="J17" s="83">
        <f>J18</f>
        <v>405.59496000000001</v>
      </c>
      <c r="K17" s="83">
        <f t="shared" si="3"/>
        <v>405.6</v>
      </c>
      <c r="L17" s="83">
        <f t="shared" si="0"/>
        <v>100.00124261899113</v>
      </c>
    </row>
    <row r="18" spans="1:15" ht="21" customHeight="1" x14ac:dyDescent="0.25">
      <c r="A18" s="179" t="s">
        <v>99</v>
      </c>
      <c r="B18" s="55">
        <v>911</v>
      </c>
      <c r="C18" s="177" t="s">
        <v>13</v>
      </c>
      <c r="D18" s="177" t="s">
        <v>24</v>
      </c>
      <c r="E18" s="177" t="s">
        <v>30</v>
      </c>
      <c r="F18" s="177" t="s">
        <v>20</v>
      </c>
      <c r="G18" s="177" t="s">
        <v>32</v>
      </c>
      <c r="H18" s="177" t="s">
        <v>181</v>
      </c>
      <c r="I18" s="178" t="s">
        <v>101</v>
      </c>
      <c r="J18" s="83">
        <f>300+80+30-4.40504</f>
        <v>405.59496000000001</v>
      </c>
      <c r="K18" s="83">
        <v>405.6</v>
      </c>
      <c r="L18" s="83">
        <f t="shared" si="0"/>
        <v>100.00124261899113</v>
      </c>
    </row>
    <row r="19" spans="1:15" ht="47.25" x14ac:dyDescent="0.25">
      <c r="A19" s="57" t="s">
        <v>62</v>
      </c>
      <c r="B19" s="55">
        <v>911</v>
      </c>
      <c r="C19" s="58" t="s">
        <v>13</v>
      </c>
      <c r="D19" s="58" t="s">
        <v>14</v>
      </c>
      <c r="E19" s="58"/>
      <c r="F19" s="58"/>
      <c r="G19" s="58"/>
      <c r="H19" s="58"/>
      <c r="I19" s="64"/>
      <c r="J19" s="82">
        <f>J20+J38</f>
        <v>787.83782999999994</v>
      </c>
      <c r="K19" s="82">
        <f>K20+K38</f>
        <v>787.86000000000013</v>
      </c>
      <c r="L19" s="82">
        <f t="shared" si="0"/>
        <v>100.00281403090281</v>
      </c>
    </row>
    <row r="20" spans="1:15" x14ac:dyDescent="0.25">
      <c r="A20" s="62" t="s">
        <v>128</v>
      </c>
      <c r="B20" s="55">
        <v>911</v>
      </c>
      <c r="C20" s="3" t="s">
        <v>13</v>
      </c>
      <c r="D20" s="3" t="s">
        <v>14</v>
      </c>
      <c r="E20" s="3" t="s">
        <v>30</v>
      </c>
      <c r="F20" s="3"/>
      <c r="G20" s="3"/>
      <c r="H20" s="3"/>
      <c r="I20" s="50"/>
      <c r="J20" s="83">
        <f>J21</f>
        <v>787.63782999999989</v>
      </c>
      <c r="K20" s="83">
        <f>K21</f>
        <v>787.66000000000008</v>
      </c>
      <c r="L20" s="83">
        <f t="shared" si="0"/>
        <v>100.00281474545226</v>
      </c>
    </row>
    <row r="21" spans="1:15" ht="18.600000000000001" customHeight="1" x14ac:dyDescent="0.25">
      <c r="A21" s="62" t="s">
        <v>129</v>
      </c>
      <c r="B21" s="55">
        <v>911</v>
      </c>
      <c r="C21" s="49" t="s">
        <v>13</v>
      </c>
      <c r="D21" s="49" t="s">
        <v>14</v>
      </c>
      <c r="E21" s="49" t="s">
        <v>30</v>
      </c>
      <c r="F21" s="49" t="s">
        <v>21</v>
      </c>
      <c r="G21" s="58"/>
      <c r="H21" s="58"/>
      <c r="I21" s="64"/>
      <c r="J21" s="83">
        <f>J23+J25+J31</f>
        <v>787.63782999999989</v>
      </c>
      <c r="K21" s="83">
        <f>K23+K25+K31</f>
        <v>787.66000000000008</v>
      </c>
      <c r="L21" s="83">
        <f t="shared" si="0"/>
        <v>100.00281474545226</v>
      </c>
    </row>
    <row r="22" spans="1:15" x14ac:dyDescent="0.25">
      <c r="A22" s="84" t="s">
        <v>34</v>
      </c>
      <c r="B22" s="55">
        <v>911</v>
      </c>
      <c r="C22" s="49" t="s">
        <v>13</v>
      </c>
      <c r="D22" s="49" t="s">
        <v>14</v>
      </c>
      <c r="E22" s="49" t="s">
        <v>30</v>
      </c>
      <c r="F22" s="49" t="s">
        <v>21</v>
      </c>
      <c r="G22" s="49" t="s">
        <v>32</v>
      </c>
      <c r="H22" s="49" t="s">
        <v>35</v>
      </c>
      <c r="I22" s="64"/>
      <c r="J22" s="83">
        <f t="shared" ref="J22:K23" si="4">J23</f>
        <v>251.387</v>
      </c>
      <c r="K22" s="83">
        <f t="shared" si="4"/>
        <v>251.4</v>
      </c>
      <c r="L22" s="83">
        <f t="shared" si="0"/>
        <v>100.00517130957449</v>
      </c>
    </row>
    <row r="23" spans="1:15" ht="38.25" customHeight="1" x14ac:dyDescent="0.25">
      <c r="A23" s="84" t="s">
        <v>98</v>
      </c>
      <c r="B23" s="55">
        <v>911</v>
      </c>
      <c r="C23" s="49" t="s">
        <v>13</v>
      </c>
      <c r="D23" s="49" t="s">
        <v>14</v>
      </c>
      <c r="E23" s="49" t="s">
        <v>30</v>
      </c>
      <c r="F23" s="49" t="s">
        <v>21</v>
      </c>
      <c r="G23" s="49" t="s">
        <v>32</v>
      </c>
      <c r="H23" s="49" t="s">
        <v>35</v>
      </c>
      <c r="I23" s="50" t="s">
        <v>100</v>
      </c>
      <c r="J23" s="83">
        <f t="shared" si="4"/>
        <v>251.387</v>
      </c>
      <c r="K23" s="83">
        <f t="shared" si="4"/>
        <v>251.4</v>
      </c>
      <c r="L23" s="83">
        <f t="shared" si="0"/>
        <v>100.00517130957449</v>
      </c>
    </row>
    <row r="24" spans="1:15" x14ac:dyDescent="0.25">
      <c r="A24" s="84" t="s">
        <v>99</v>
      </c>
      <c r="B24" s="55">
        <v>911</v>
      </c>
      <c r="C24" s="49" t="s">
        <v>13</v>
      </c>
      <c r="D24" s="49" t="s">
        <v>14</v>
      </c>
      <c r="E24" s="49" t="s">
        <v>30</v>
      </c>
      <c r="F24" s="49" t="s">
        <v>21</v>
      </c>
      <c r="G24" s="49" t="s">
        <v>32</v>
      </c>
      <c r="H24" s="49" t="s">
        <v>35</v>
      </c>
      <c r="I24" s="50" t="s">
        <v>101</v>
      </c>
      <c r="J24" s="83">
        <f>287.8-3.3-2.02-5.8-17-1.079-7.214</f>
        <v>251.387</v>
      </c>
      <c r="K24" s="83">
        <v>251.4</v>
      </c>
      <c r="L24" s="83">
        <f t="shared" si="0"/>
        <v>100.00517130957449</v>
      </c>
    </row>
    <row r="25" spans="1:15" x14ac:dyDescent="0.25">
      <c r="A25" s="54" t="s">
        <v>167</v>
      </c>
      <c r="B25" s="55">
        <v>911</v>
      </c>
      <c r="C25" s="49" t="s">
        <v>13</v>
      </c>
      <c r="D25" s="49" t="s">
        <v>14</v>
      </c>
      <c r="E25" s="49" t="s">
        <v>30</v>
      </c>
      <c r="F25" s="49" t="s">
        <v>21</v>
      </c>
      <c r="G25" s="49" t="s">
        <v>32</v>
      </c>
      <c r="H25" s="49" t="s">
        <v>37</v>
      </c>
      <c r="I25" s="50"/>
      <c r="J25" s="83">
        <f>J26+J28</f>
        <v>227.90679</v>
      </c>
      <c r="K25" s="83">
        <f>K26+K28</f>
        <v>227.92000000000002</v>
      </c>
      <c r="L25" s="83">
        <f t="shared" si="0"/>
        <v>100.00579622923915</v>
      </c>
    </row>
    <row r="26" spans="1:15" ht="31.5" x14ac:dyDescent="0.25">
      <c r="A26" s="54" t="s">
        <v>94</v>
      </c>
      <c r="B26" s="55">
        <v>911</v>
      </c>
      <c r="C26" s="49" t="s">
        <v>13</v>
      </c>
      <c r="D26" s="49" t="s">
        <v>14</v>
      </c>
      <c r="E26" s="49" t="s">
        <v>30</v>
      </c>
      <c r="F26" s="49" t="s">
        <v>21</v>
      </c>
      <c r="G26" s="49" t="s">
        <v>32</v>
      </c>
      <c r="H26" s="49" t="s">
        <v>37</v>
      </c>
      <c r="I26" s="50" t="s">
        <v>96</v>
      </c>
      <c r="J26" s="83">
        <f t="shared" ref="J26:K26" si="5">J27</f>
        <v>194.98695000000001</v>
      </c>
      <c r="K26" s="83">
        <f t="shared" si="5"/>
        <v>195</v>
      </c>
      <c r="L26" s="83">
        <f t="shared" si="0"/>
        <v>100.00669275559211</v>
      </c>
    </row>
    <row r="27" spans="1:15" ht="31.5" x14ac:dyDescent="0.25">
      <c r="A27" s="54" t="s">
        <v>95</v>
      </c>
      <c r="B27" s="55">
        <v>911</v>
      </c>
      <c r="C27" s="49" t="s">
        <v>13</v>
      </c>
      <c r="D27" s="49" t="s">
        <v>14</v>
      </c>
      <c r="E27" s="49" t="s">
        <v>30</v>
      </c>
      <c r="F27" s="49" t="s">
        <v>21</v>
      </c>
      <c r="G27" s="49" t="s">
        <v>32</v>
      </c>
      <c r="H27" s="49" t="s">
        <v>37</v>
      </c>
      <c r="I27" s="3" t="s">
        <v>97</v>
      </c>
      <c r="J27" s="83">
        <f>75.1+0.3+59+1.5+26.3+3.3+7.7+5.8+16-6.01232+5.99927</f>
        <v>194.98695000000001</v>
      </c>
      <c r="K27" s="83">
        <v>195</v>
      </c>
      <c r="L27" s="83">
        <f t="shared" si="0"/>
        <v>100.00669275559211</v>
      </c>
    </row>
    <row r="28" spans="1:15" s="18" customFormat="1" x14ac:dyDescent="0.25">
      <c r="A28" s="53" t="s">
        <v>102</v>
      </c>
      <c r="B28" s="55">
        <v>911</v>
      </c>
      <c r="C28" s="3" t="s">
        <v>13</v>
      </c>
      <c r="D28" s="3" t="s">
        <v>14</v>
      </c>
      <c r="E28" s="49" t="s">
        <v>30</v>
      </c>
      <c r="F28" s="49" t="s">
        <v>21</v>
      </c>
      <c r="G28" s="49" t="s">
        <v>32</v>
      </c>
      <c r="H28" s="49" t="s">
        <v>37</v>
      </c>
      <c r="I28" s="86" t="s">
        <v>103</v>
      </c>
      <c r="J28" s="23">
        <f>J30+J29</f>
        <v>32.919840000000001</v>
      </c>
      <c r="K28" s="23">
        <f t="shared" ref="K28" si="6">K30+K29</f>
        <v>32.92</v>
      </c>
      <c r="L28" s="83">
        <f t="shared" si="0"/>
        <v>100.00048602909371</v>
      </c>
      <c r="M28" s="217"/>
      <c r="N28" s="217"/>
      <c r="O28" s="217"/>
    </row>
    <row r="29" spans="1:15" s="18" customFormat="1" x14ac:dyDescent="0.25">
      <c r="A29" s="53" t="s">
        <v>211</v>
      </c>
      <c r="B29" s="55">
        <v>911</v>
      </c>
      <c r="C29" s="3" t="s">
        <v>13</v>
      </c>
      <c r="D29" s="3" t="s">
        <v>14</v>
      </c>
      <c r="E29" s="49" t="s">
        <v>30</v>
      </c>
      <c r="F29" s="49" t="s">
        <v>21</v>
      </c>
      <c r="G29" s="49" t="s">
        <v>32</v>
      </c>
      <c r="H29" s="49" t="s">
        <v>37</v>
      </c>
      <c r="I29" s="86" t="s">
        <v>212</v>
      </c>
      <c r="J29" s="23">
        <f>1+1+1</f>
        <v>3</v>
      </c>
      <c r="K29" s="23">
        <v>3</v>
      </c>
      <c r="L29" s="83">
        <f t="shared" si="0"/>
        <v>100</v>
      </c>
      <c r="M29" s="217"/>
      <c r="N29" s="217"/>
      <c r="O29" s="217"/>
    </row>
    <row r="30" spans="1:15" s="18" customFormat="1" x14ac:dyDescent="0.25">
      <c r="A30" s="53" t="s">
        <v>104</v>
      </c>
      <c r="B30" s="55">
        <v>911</v>
      </c>
      <c r="C30" s="3" t="s">
        <v>13</v>
      </c>
      <c r="D30" s="3" t="s">
        <v>14</v>
      </c>
      <c r="E30" s="3" t="s">
        <v>30</v>
      </c>
      <c r="F30" s="49" t="s">
        <v>21</v>
      </c>
      <c r="G30" s="49" t="s">
        <v>32</v>
      </c>
      <c r="H30" s="49" t="s">
        <v>37</v>
      </c>
      <c r="I30" s="86" t="s">
        <v>106</v>
      </c>
      <c r="J30" s="227">
        <f>30-1+0.91984</f>
        <v>29.919840000000001</v>
      </c>
      <c r="K30" s="23">
        <v>29.92</v>
      </c>
      <c r="L30" s="83">
        <f t="shared" si="0"/>
        <v>100.00053476221797</v>
      </c>
      <c r="M30" s="217"/>
      <c r="N30" s="217"/>
      <c r="O30" s="217"/>
    </row>
    <row r="31" spans="1:15" s="18" customFormat="1" ht="34.5" customHeight="1" x14ac:dyDescent="0.25">
      <c r="A31" s="176" t="s">
        <v>180</v>
      </c>
      <c r="B31" s="55">
        <v>911</v>
      </c>
      <c r="C31" s="180" t="s">
        <v>13</v>
      </c>
      <c r="D31" s="180" t="s">
        <v>14</v>
      </c>
      <c r="E31" s="178" t="s">
        <v>30</v>
      </c>
      <c r="F31" s="177" t="s">
        <v>21</v>
      </c>
      <c r="G31" s="177" t="s">
        <v>32</v>
      </c>
      <c r="H31" s="177" t="s">
        <v>181</v>
      </c>
      <c r="I31" s="181"/>
      <c r="J31" s="23">
        <f>J32+J36+J34</f>
        <v>308.34403999999995</v>
      </c>
      <c r="K31" s="23">
        <f>K32+K36+K34</f>
        <v>308.33999999999997</v>
      </c>
      <c r="L31" s="83">
        <f t="shared" si="0"/>
        <v>99.99868977522641</v>
      </c>
      <c r="M31" s="217"/>
      <c r="N31" s="217"/>
      <c r="O31" s="217"/>
    </row>
    <row r="32" spans="1:15" s="18" customFormat="1" ht="47.25" x14ac:dyDescent="0.25">
      <c r="A32" s="179" t="s">
        <v>98</v>
      </c>
      <c r="B32" s="55">
        <v>911</v>
      </c>
      <c r="C32" s="180" t="s">
        <v>13</v>
      </c>
      <c r="D32" s="180" t="s">
        <v>14</v>
      </c>
      <c r="E32" s="178" t="s">
        <v>30</v>
      </c>
      <c r="F32" s="177" t="s">
        <v>21</v>
      </c>
      <c r="G32" s="177" t="s">
        <v>32</v>
      </c>
      <c r="H32" s="177" t="s">
        <v>181</v>
      </c>
      <c r="I32" s="181" t="s">
        <v>100</v>
      </c>
      <c r="J32" s="23">
        <f>J33</f>
        <v>261.86611999999997</v>
      </c>
      <c r="K32" s="23">
        <f t="shared" ref="K32" si="7">K33</f>
        <v>261.87</v>
      </c>
      <c r="L32" s="83">
        <f t="shared" si="0"/>
        <v>100.00148167315422</v>
      </c>
      <c r="M32" s="217"/>
      <c r="N32" s="217"/>
      <c r="O32" s="217"/>
    </row>
    <row r="33" spans="1:15" s="18" customFormat="1" x14ac:dyDescent="0.25">
      <c r="A33" s="179" t="s">
        <v>99</v>
      </c>
      <c r="B33" s="55">
        <v>911</v>
      </c>
      <c r="C33" s="180" t="s">
        <v>13</v>
      </c>
      <c r="D33" s="180" t="s">
        <v>14</v>
      </c>
      <c r="E33" s="178" t="s">
        <v>30</v>
      </c>
      <c r="F33" s="177" t="s">
        <v>21</v>
      </c>
      <c r="G33" s="177" t="s">
        <v>32</v>
      </c>
      <c r="H33" s="177" t="s">
        <v>181</v>
      </c>
      <c r="I33" s="181" t="s">
        <v>101</v>
      </c>
      <c r="J33" s="23">
        <f>104.04+116.02+37.40108+4.40504</f>
        <v>261.86611999999997</v>
      </c>
      <c r="K33" s="23">
        <v>261.87</v>
      </c>
      <c r="L33" s="83">
        <f t="shared" si="0"/>
        <v>100.00148167315422</v>
      </c>
      <c r="M33" s="217"/>
      <c r="N33" s="217"/>
      <c r="O33" s="217"/>
    </row>
    <row r="34" spans="1:15" s="18" customFormat="1" ht="31.5" x14ac:dyDescent="0.25">
      <c r="A34" s="54" t="s">
        <v>94</v>
      </c>
      <c r="B34" s="55">
        <v>911</v>
      </c>
      <c r="C34" s="180" t="s">
        <v>13</v>
      </c>
      <c r="D34" s="180" t="s">
        <v>14</v>
      </c>
      <c r="E34" s="178" t="s">
        <v>30</v>
      </c>
      <c r="F34" s="177" t="s">
        <v>21</v>
      </c>
      <c r="G34" s="177" t="s">
        <v>32</v>
      </c>
      <c r="H34" s="177" t="s">
        <v>181</v>
      </c>
      <c r="I34" s="181" t="s">
        <v>96</v>
      </c>
      <c r="J34" s="23">
        <f>J35</f>
        <v>26.077919999999999</v>
      </c>
      <c r="K34" s="23">
        <f t="shared" ref="K34" si="8">K35</f>
        <v>26.07</v>
      </c>
      <c r="L34" s="83">
        <f t="shared" si="0"/>
        <v>99.969629479651758</v>
      </c>
      <c r="M34" s="217"/>
      <c r="N34" s="217"/>
      <c r="O34" s="217"/>
    </row>
    <row r="35" spans="1:15" s="18" customFormat="1" ht="31.5" x14ac:dyDescent="0.25">
      <c r="A35" s="54" t="s">
        <v>95</v>
      </c>
      <c r="B35" s="55">
        <v>911</v>
      </c>
      <c r="C35" s="180" t="s">
        <v>13</v>
      </c>
      <c r="D35" s="180" t="s">
        <v>14</v>
      </c>
      <c r="E35" s="178" t="s">
        <v>30</v>
      </c>
      <c r="F35" s="177" t="s">
        <v>21</v>
      </c>
      <c r="G35" s="177" t="s">
        <v>32</v>
      </c>
      <c r="H35" s="177" t="s">
        <v>181</v>
      </c>
      <c r="I35" s="181" t="s">
        <v>97</v>
      </c>
      <c r="J35" s="23">
        <v>26.077919999999999</v>
      </c>
      <c r="K35" s="23">
        <v>26.07</v>
      </c>
      <c r="L35" s="83">
        <f t="shared" si="0"/>
        <v>99.969629479651758</v>
      </c>
      <c r="M35" s="217"/>
      <c r="N35" s="217"/>
      <c r="O35" s="217"/>
    </row>
    <row r="36" spans="1:15" s="18" customFormat="1" x14ac:dyDescent="0.25">
      <c r="A36" s="53" t="s">
        <v>102</v>
      </c>
      <c r="B36" s="55">
        <v>911</v>
      </c>
      <c r="C36" s="180" t="s">
        <v>13</v>
      </c>
      <c r="D36" s="180" t="s">
        <v>14</v>
      </c>
      <c r="E36" s="178" t="s">
        <v>30</v>
      </c>
      <c r="F36" s="177" t="s">
        <v>21</v>
      </c>
      <c r="G36" s="177" t="s">
        <v>32</v>
      </c>
      <c r="H36" s="177" t="s">
        <v>181</v>
      </c>
      <c r="I36" s="181" t="s">
        <v>103</v>
      </c>
      <c r="J36" s="23">
        <f>J37</f>
        <v>20.399999999999999</v>
      </c>
      <c r="K36" s="23">
        <f t="shared" ref="K36" si="9">K37</f>
        <v>20.399999999999999</v>
      </c>
      <c r="L36" s="83">
        <f t="shared" si="0"/>
        <v>100</v>
      </c>
      <c r="M36" s="217"/>
      <c r="N36" s="217"/>
      <c r="O36" s="217"/>
    </row>
    <row r="37" spans="1:15" s="18" customFormat="1" x14ac:dyDescent="0.25">
      <c r="A37" s="53" t="s">
        <v>104</v>
      </c>
      <c r="B37" s="55">
        <v>911</v>
      </c>
      <c r="C37" s="180" t="s">
        <v>13</v>
      </c>
      <c r="D37" s="180" t="s">
        <v>14</v>
      </c>
      <c r="E37" s="178" t="s">
        <v>30</v>
      </c>
      <c r="F37" s="177" t="s">
        <v>21</v>
      </c>
      <c r="G37" s="177" t="s">
        <v>32</v>
      </c>
      <c r="H37" s="177" t="s">
        <v>181</v>
      </c>
      <c r="I37" s="181" t="s">
        <v>106</v>
      </c>
      <c r="J37" s="23">
        <f>6+14.4</f>
        <v>20.399999999999999</v>
      </c>
      <c r="K37" s="23">
        <v>20.399999999999999</v>
      </c>
      <c r="L37" s="83">
        <f t="shared" si="0"/>
        <v>100</v>
      </c>
      <c r="M37" s="217"/>
      <c r="N37" s="217"/>
      <c r="O37" s="217"/>
    </row>
    <row r="38" spans="1:15" s="10" customFormat="1" ht="47.25" x14ac:dyDescent="0.25">
      <c r="A38" s="62" t="s">
        <v>155</v>
      </c>
      <c r="B38" s="55">
        <v>911</v>
      </c>
      <c r="C38" s="3" t="s">
        <v>13</v>
      </c>
      <c r="D38" s="3" t="s">
        <v>14</v>
      </c>
      <c r="E38" s="50">
        <v>89</v>
      </c>
      <c r="F38" s="49"/>
      <c r="G38" s="49"/>
      <c r="H38" s="49"/>
      <c r="I38" s="87"/>
      <c r="J38" s="83">
        <f>J39</f>
        <v>0.2</v>
      </c>
      <c r="K38" s="83">
        <f t="shared" ref="K38:K41" si="10">K39</f>
        <v>0.2</v>
      </c>
      <c r="L38" s="83">
        <f t="shared" si="0"/>
        <v>100</v>
      </c>
      <c r="M38" s="214"/>
      <c r="N38" s="214"/>
      <c r="O38" s="214"/>
    </row>
    <row r="39" spans="1:15" s="10" customFormat="1" ht="47.25" x14ac:dyDescent="0.25">
      <c r="A39" s="62" t="s">
        <v>156</v>
      </c>
      <c r="B39" s="55">
        <v>911</v>
      </c>
      <c r="C39" s="3" t="s">
        <v>13</v>
      </c>
      <c r="D39" s="3" t="s">
        <v>14</v>
      </c>
      <c r="E39" s="50">
        <v>89</v>
      </c>
      <c r="F39" s="49" t="s">
        <v>20</v>
      </c>
      <c r="G39" s="49"/>
      <c r="H39" s="49"/>
      <c r="I39" s="87"/>
      <c r="J39" s="83">
        <f>J40</f>
        <v>0.2</v>
      </c>
      <c r="K39" s="83">
        <f t="shared" si="10"/>
        <v>0.2</v>
      </c>
      <c r="L39" s="83">
        <f t="shared" si="0"/>
        <v>100</v>
      </c>
      <c r="M39" s="214"/>
      <c r="N39" s="214"/>
      <c r="O39" s="214"/>
    </row>
    <row r="40" spans="1:15" s="10" customFormat="1" ht="70.5" customHeight="1" x14ac:dyDescent="0.25">
      <c r="A40" s="88" t="s">
        <v>127</v>
      </c>
      <c r="B40" s="55">
        <v>911</v>
      </c>
      <c r="C40" s="3" t="s">
        <v>13</v>
      </c>
      <c r="D40" s="3" t="s">
        <v>14</v>
      </c>
      <c r="E40" s="50">
        <v>89</v>
      </c>
      <c r="F40" s="49" t="s">
        <v>20</v>
      </c>
      <c r="G40" s="49" t="s">
        <v>32</v>
      </c>
      <c r="H40" s="49" t="s">
        <v>39</v>
      </c>
      <c r="I40" s="87"/>
      <c r="J40" s="83">
        <f>J41</f>
        <v>0.2</v>
      </c>
      <c r="K40" s="83">
        <f t="shared" si="10"/>
        <v>0.2</v>
      </c>
      <c r="L40" s="83">
        <f t="shared" si="0"/>
        <v>100</v>
      </c>
      <c r="M40" s="214"/>
      <c r="N40" s="214"/>
      <c r="O40" s="214"/>
    </row>
    <row r="41" spans="1:15" s="10" customFormat="1" ht="18" customHeight="1" x14ac:dyDescent="0.25">
      <c r="A41" s="54" t="s">
        <v>94</v>
      </c>
      <c r="B41" s="55">
        <v>911</v>
      </c>
      <c r="C41" s="3" t="s">
        <v>13</v>
      </c>
      <c r="D41" s="3" t="s">
        <v>14</v>
      </c>
      <c r="E41" s="50" t="s">
        <v>44</v>
      </c>
      <c r="F41" s="49" t="s">
        <v>20</v>
      </c>
      <c r="G41" s="49" t="s">
        <v>32</v>
      </c>
      <c r="H41" s="49" t="s">
        <v>39</v>
      </c>
      <c r="I41" s="87" t="s">
        <v>96</v>
      </c>
      <c r="J41" s="83">
        <f>J42</f>
        <v>0.2</v>
      </c>
      <c r="K41" s="83">
        <f t="shared" si="10"/>
        <v>0.2</v>
      </c>
      <c r="L41" s="83">
        <f t="shared" si="0"/>
        <v>100</v>
      </c>
      <c r="M41" s="214"/>
      <c r="N41" s="214"/>
      <c r="O41" s="214"/>
    </row>
    <row r="42" spans="1:15" s="10" customFormat="1" ht="35.25" customHeight="1" x14ac:dyDescent="0.25">
      <c r="A42" s="54" t="s">
        <v>95</v>
      </c>
      <c r="B42" s="55">
        <v>911</v>
      </c>
      <c r="C42" s="3" t="s">
        <v>13</v>
      </c>
      <c r="D42" s="3" t="s">
        <v>14</v>
      </c>
      <c r="E42" s="50" t="s">
        <v>44</v>
      </c>
      <c r="F42" s="49" t="s">
        <v>20</v>
      </c>
      <c r="G42" s="49" t="s">
        <v>32</v>
      </c>
      <c r="H42" s="49" t="s">
        <v>39</v>
      </c>
      <c r="I42" s="87" t="s">
        <v>97</v>
      </c>
      <c r="J42" s="83">
        <v>0.2</v>
      </c>
      <c r="K42" s="83">
        <v>0.2</v>
      </c>
      <c r="L42" s="83">
        <f t="shared" si="0"/>
        <v>100</v>
      </c>
      <c r="M42" s="214"/>
      <c r="N42" s="214"/>
      <c r="O42" s="214"/>
    </row>
    <row r="43" spans="1:15" x14ac:dyDescent="0.25">
      <c r="A43" s="69" t="s">
        <v>40</v>
      </c>
      <c r="B43" s="55">
        <v>911</v>
      </c>
      <c r="C43" s="72" t="s">
        <v>13</v>
      </c>
      <c r="D43" s="72" t="s">
        <v>41</v>
      </c>
      <c r="E43" s="72"/>
      <c r="F43" s="59"/>
      <c r="G43" s="59"/>
      <c r="H43" s="73"/>
      <c r="I43" s="73"/>
      <c r="J43" s="82">
        <f>J44</f>
        <v>5</v>
      </c>
      <c r="K43" s="82">
        <f t="shared" ref="K43:K47" si="11">K44</f>
        <v>0</v>
      </c>
      <c r="L43" s="82">
        <f t="shared" si="0"/>
        <v>0</v>
      </c>
    </row>
    <row r="44" spans="1:15" ht="47.25" x14ac:dyDescent="0.25">
      <c r="A44" s="96" t="s">
        <v>155</v>
      </c>
      <c r="B44" s="55">
        <v>911</v>
      </c>
      <c r="C44" s="49" t="s">
        <v>13</v>
      </c>
      <c r="D44" s="49" t="s">
        <v>41</v>
      </c>
      <c r="E44" s="50">
        <v>89</v>
      </c>
      <c r="F44" s="49"/>
      <c r="G44" s="49"/>
      <c r="H44" s="74"/>
      <c r="I44" s="74"/>
      <c r="J44" s="83">
        <f>J45</f>
        <v>5</v>
      </c>
      <c r="K44" s="83">
        <f t="shared" si="11"/>
        <v>0</v>
      </c>
      <c r="L44" s="83">
        <f t="shared" si="0"/>
        <v>0</v>
      </c>
    </row>
    <row r="45" spans="1:15" ht="47.25" x14ac:dyDescent="0.25">
      <c r="A45" s="97" t="s">
        <v>156</v>
      </c>
      <c r="B45" s="55">
        <v>911</v>
      </c>
      <c r="C45" s="49" t="s">
        <v>13</v>
      </c>
      <c r="D45" s="49" t="s">
        <v>41</v>
      </c>
      <c r="E45" s="50">
        <v>89</v>
      </c>
      <c r="F45" s="49" t="s">
        <v>20</v>
      </c>
      <c r="G45" s="49"/>
      <c r="H45" s="74"/>
      <c r="I45" s="74"/>
      <c r="J45" s="83">
        <f>J46</f>
        <v>5</v>
      </c>
      <c r="K45" s="83">
        <f t="shared" si="11"/>
        <v>0</v>
      </c>
      <c r="L45" s="83">
        <f t="shared" si="0"/>
        <v>0</v>
      </c>
    </row>
    <row r="46" spans="1:15" ht="31.5" x14ac:dyDescent="0.25">
      <c r="A46" s="54" t="s">
        <v>157</v>
      </c>
      <c r="B46" s="55">
        <v>911</v>
      </c>
      <c r="C46" s="49" t="s">
        <v>13</v>
      </c>
      <c r="D46" s="49" t="s">
        <v>41</v>
      </c>
      <c r="E46" s="50">
        <v>89</v>
      </c>
      <c r="F46" s="49" t="s">
        <v>20</v>
      </c>
      <c r="G46" s="49" t="s">
        <v>32</v>
      </c>
      <c r="H46" s="49" t="s">
        <v>42</v>
      </c>
      <c r="I46" s="74"/>
      <c r="J46" s="83">
        <f>J47</f>
        <v>5</v>
      </c>
      <c r="K46" s="83">
        <f t="shared" si="11"/>
        <v>0</v>
      </c>
      <c r="L46" s="83">
        <f t="shared" si="0"/>
        <v>0</v>
      </c>
    </row>
    <row r="47" spans="1:15" x14ac:dyDescent="0.25">
      <c r="A47" s="53" t="s">
        <v>102</v>
      </c>
      <c r="B47" s="55">
        <v>911</v>
      </c>
      <c r="C47" s="49" t="s">
        <v>13</v>
      </c>
      <c r="D47" s="49" t="s">
        <v>41</v>
      </c>
      <c r="E47" s="50">
        <v>89</v>
      </c>
      <c r="F47" s="49" t="s">
        <v>20</v>
      </c>
      <c r="G47" s="49" t="s">
        <v>32</v>
      </c>
      <c r="H47" s="49" t="s">
        <v>42</v>
      </c>
      <c r="I47" s="74" t="s">
        <v>103</v>
      </c>
      <c r="J47" s="83">
        <f>J48</f>
        <v>5</v>
      </c>
      <c r="K47" s="83">
        <f t="shared" si="11"/>
        <v>0</v>
      </c>
      <c r="L47" s="83">
        <f t="shared" si="0"/>
        <v>0</v>
      </c>
    </row>
    <row r="48" spans="1:15" ht="17.25" customHeight="1" x14ac:dyDescent="0.25">
      <c r="A48" s="54" t="s">
        <v>43</v>
      </c>
      <c r="B48" s="55">
        <v>911</v>
      </c>
      <c r="C48" s="49" t="s">
        <v>13</v>
      </c>
      <c r="D48" s="49" t="s">
        <v>41</v>
      </c>
      <c r="E48" s="49" t="s">
        <v>44</v>
      </c>
      <c r="F48" s="49" t="s">
        <v>20</v>
      </c>
      <c r="G48" s="49" t="s">
        <v>32</v>
      </c>
      <c r="H48" s="49" t="s">
        <v>42</v>
      </c>
      <c r="I48" s="74" t="s">
        <v>45</v>
      </c>
      <c r="J48" s="83">
        <v>5</v>
      </c>
      <c r="K48" s="83">
        <v>0</v>
      </c>
      <c r="L48" s="83">
        <f t="shared" si="0"/>
        <v>0</v>
      </c>
    </row>
    <row r="49" spans="1:12" ht="17.25" customHeight="1" x14ac:dyDescent="0.25">
      <c r="A49" s="54" t="s">
        <v>182</v>
      </c>
      <c r="B49" s="55">
        <v>911</v>
      </c>
      <c r="C49" s="182" t="s">
        <v>13</v>
      </c>
      <c r="D49" s="72" t="s">
        <v>28</v>
      </c>
      <c r="E49" s="74"/>
      <c r="F49" s="49"/>
      <c r="G49" s="49"/>
      <c r="H49" s="49"/>
      <c r="I49" s="68"/>
      <c r="J49" s="82">
        <f>J58+J54+J50</f>
        <v>27.5</v>
      </c>
      <c r="K49" s="82">
        <f t="shared" ref="K49" si="12">K58+K54+K50</f>
        <v>25</v>
      </c>
      <c r="L49" s="82">
        <f t="shared" si="0"/>
        <v>90.909090909090907</v>
      </c>
    </row>
    <row r="50" spans="1:12" ht="48.75" customHeight="1" x14ac:dyDescent="0.25">
      <c r="A50" s="54" t="s">
        <v>209</v>
      </c>
      <c r="B50" s="55">
        <v>911</v>
      </c>
      <c r="C50" s="49" t="s">
        <v>13</v>
      </c>
      <c r="D50" s="49" t="s">
        <v>28</v>
      </c>
      <c r="E50" s="74" t="s">
        <v>41</v>
      </c>
      <c r="F50" s="49"/>
      <c r="G50" s="49"/>
      <c r="H50" s="49"/>
      <c r="I50" s="68"/>
      <c r="J50" s="83">
        <f>J51</f>
        <v>2</v>
      </c>
      <c r="K50" s="83">
        <f t="shared" ref="K50:K52" si="13">K51</f>
        <v>0</v>
      </c>
      <c r="L50" s="83">
        <f t="shared" si="0"/>
        <v>0</v>
      </c>
    </row>
    <row r="51" spans="1:12" ht="17.25" customHeight="1" x14ac:dyDescent="0.25">
      <c r="A51" s="54" t="s">
        <v>207</v>
      </c>
      <c r="B51" s="55">
        <v>911</v>
      </c>
      <c r="C51" s="49" t="s">
        <v>13</v>
      </c>
      <c r="D51" s="49" t="s">
        <v>28</v>
      </c>
      <c r="E51" s="74" t="s">
        <v>41</v>
      </c>
      <c r="F51" s="49" t="s">
        <v>161</v>
      </c>
      <c r="G51" s="49" t="s">
        <v>32</v>
      </c>
      <c r="H51" s="49" t="s">
        <v>208</v>
      </c>
      <c r="I51" s="68"/>
      <c r="J51" s="83">
        <f>J52</f>
        <v>2</v>
      </c>
      <c r="K51" s="83">
        <f t="shared" si="13"/>
        <v>0</v>
      </c>
      <c r="L51" s="83">
        <f t="shared" si="0"/>
        <v>0</v>
      </c>
    </row>
    <row r="52" spans="1:12" ht="26.25" customHeight="1" x14ac:dyDescent="0.25">
      <c r="A52" s="54" t="s">
        <v>94</v>
      </c>
      <c r="B52" s="55">
        <v>911</v>
      </c>
      <c r="C52" s="49" t="s">
        <v>13</v>
      </c>
      <c r="D52" s="49" t="s">
        <v>28</v>
      </c>
      <c r="E52" s="74" t="s">
        <v>41</v>
      </c>
      <c r="F52" s="49" t="s">
        <v>161</v>
      </c>
      <c r="G52" s="49" t="s">
        <v>32</v>
      </c>
      <c r="H52" s="49" t="s">
        <v>208</v>
      </c>
      <c r="I52" s="68" t="s">
        <v>96</v>
      </c>
      <c r="J52" s="83">
        <f>J53</f>
        <v>2</v>
      </c>
      <c r="K52" s="83">
        <f t="shared" si="13"/>
        <v>0</v>
      </c>
      <c r="L52" s="83">
        <f t="shared" si="0"/>
        <v>0</v>
      </c>
    </row>
    <row r="53" spans="1:12" ht="34.5" customHeight="1" x14ac:dyDescent="0.25">
      <c r="A53" s="54" t="s">
        <v>95</v>
      </c>
      <c r="B53" s="55">
        <v>911</v>
      </c>
      <c r="C53" s="49" t="s">
        <v>13</v>
      </c>
      <c r="D53" s="49" t="s">
        <v>28</v>
      </c>
      <c r="E53" s="74" t="s">
        <v>41</v>
      </c>
      <c r="F53" s="49" t="s">
        <v>161</v>
      </c>
      <c r="G53" s="49" t="s">
        <v>32</v>
      </c>
      <c r="H53" s="49" t="s">
        <v>208</v>
      </c>
      <c r="I53" s="68" t="s">
        <v>97</v>
      </c>
      <c r="J53" s="83">
        <v>2</v>
      </c>
      <c r="K53" s="83">
        <v>0</v>
      </c>
      <c r="L53" s="83">
        <f t="shared" si="0"/>
        <v>0</v>
      </c>
    </row>
    <row r="54" spans="1:12" ht="33.75" customHeight="1" x14ac:dyDescent="0.25">
      <c r="A54" s="54" t="s">
        <v>204</v>
      </c>
      <c r="B54" s="55">
        <v>911</v>
      </c>
      <c r="C54" s="3" t="s">
        <v>13</v>
      </c>
      <c r="D54" s="3" t="s">
        <v>28</v>
      </c>
      <c r="E54" s="3" t="s">
        <v>201</v>
      </c>
      <c r="F54" s="49"/>
      <c r="G54" s="49"/>
      <c r="H54" s="49"/>
      <c r="I54" s="68"/>
      <c r="J54" s="83">
        <f>J55</f>
        <v>0.5</v>
      </c>
      <c r="K54" s="83">
        <f t="shared" ref="K54:K56" si="14">K55</f>
        <v>0</v>
      </c>
      <c r="L54" s="83">
        <f t="shared" si="0"/>
        <v>0</v>
      </c>
    </row>
    <row r="55" spans="1:12" ht="33" customHeight="1" x14ac:dyDescent="0.25">
      <c r="A55" s="54" t="s">
        <v>202</v>
      </c>
      <c r="B55" s="55">
        <v>911</v>
      </c>
      <c r="C55" s="3" t="s">
        <v>13</v>
      </c>
      <c r="D55" s="3" t="s">
        <v>28</v>
      </c>
      <c r="E55" s="3" t="s">
        <v>201</v>
      </c>
      <c r="F55" s="49" t="s">
        <v>161</v>
      </c>
      <c r="G55" s="49" t="s">
        <v>161</v>
      </c>
      <c r="H55" s="49" t="s">
        <v>203</v>
      </c>
      <c r="I55" s="68"/>
      <c r="J55" s="83">
        <f>J56</f>
        <v>0.5</v>
      </c>
      <c r="K55" s="83">
        <f t="shared" si="14"/>
        <v>0</v>
      </c>
      <c r="L55" s="83">
        <f t="shared" si="0"/>
        <v>0</v>
      </c>
    </row>
    <row r="56" spans="1:12" ht="25.5" customHeight="1" x14ac:dyDescent="0.25">
      <c r="A56" s="54" t="s">
        <v>94</v>
      </c>
      <c r="B56" s="55">
        <v>911</v>
      </c>
      <c r="C56" s="3" t="s">
        <v>13</v>
      </c>
      <c r="D56" s="3" t="s">
        <v>28</v>
      </c>
      <c r="E56" s="3" t="s">
        <v>201</v>
      </c>
      <c r="F56" s="3" t="s">
        <v>161</v>
      </c>
      <c r="G56" s="3" t="s">
        <v>32</v>
      </c>
      <c r="H56" s="3" t="s">
        <v>203</v>
      </c>
      <c r="I56" s="3" t="s">
        <v>96</v>
      </c>
      <c r="J56" s="83">
        <f>J57</f>
        <v>0.5</v>
      </c>
      <c r="K56" s="83">
        <f t="shared" si="14"/>
        <v>0</v>
      </c>
      <c r="L56" s="83">
        <f t="shared" si="0"/>
        <v>0</v>
      </c>
    </row>
    <row r="57" spans="1:12" ht="36.75" customHeight="1" x14ac:dyDescent="0.25">
      <c r="A57" s="54" t="s">
        <v>95</v>
      </c>
      <c r="B57" s="55">
        <v>911</v>
      </c>
      <c r="C57" s="3" t="s">
        <v>13</v>
      </c>
      <c r="D57" s="3" t="s">
        <v>28</v>
      </c>
      <c r="E57" s="3" t="s">
        <v>201</v>
      </c>
      <c r="F57" s="3" t="s">
        <v>161</v>
      </c>
      <c r="G57" s="3" t="s">
        <v>32</v>
      </c>
      <c r="H57" s="3" t="s">
        <v>203</v>
      </c>
      <c r="I57" s="3" t="s">
        <v>97</v>
      </c>
      <c r="J57" s="83">
        <v>0.5</v>
      </c>
      <c r="K57" s="83">
        <v>0</v>
      </c>
      <c r="L57" s="83">
        <f t="shared" si="0"/>
        <v>0</v>
      </c>
    </row>
    <row r="58" spans="1:12" ht="54" customHeight="1" x14ac:dyDescent="0.25">
      <c r="A58" s="54" t="s">
        <v>199</v>
      </c>
      <c r="B58" s="55">
        <v>911</v>
      </c>
      <c r="C58" s="3" t="s">
        <v>13</v>
      </c>
      <c r="D58" s="3" t="s">
        <v>28</v>
      </c>
      <c r="E58" s="3" t="s">
        <v>183</v>
      </c>
      <c r="F58" s="3"/>
      <c r="G58" s="3"/>
      <c r="H58" s="3"/>
      <c r="I58" s="3"/>
      <c r="J58" s="83">
        <f>J59</f>
        <v>25</v>
      </c>
      <c r="K58" s="83">
        <f t="shared" ref="K58:K61" si="15">K59</f>
        <v>25</v>
      </c>
      <c r="L58" s="83">
        <f t="shared" si="0"/>
        <v>100</v>
      </c>
    </row>
    <row r="59" spans="1:12" ht="38.25" customHeight="1" x14ac:dyDescent="0.25">
      <c r="A59" s="54" t="s">
        <v>210</v>
      </c>
      <c r="B59" s="55">
        <v>911</v>
      </c>
      <c r="C59" s="3" t="s">
        <v>13</v>
      </c>
      <c r="D59" s="3" t="s">
        <v>28</v>
      </c>
      <c r="E59" s="3" t="s">
        <v>183</v>
      </c>
      <c r="F59" s="3" t="s">
        <v>161</v>
      </c>
      <c r="G59" s="3" t="s">
        <v>13</v>
      </c>
      <c r="H59" s="3"/>
      <c r="I59" s="3"/>
      <c r="J59" s="83">
        <f>J60</f>
        <v>25</v>
      </c>
      <c r="K59" s="83">
        <f t="shared" si="15"/>
        <v>25</v>
      </c>
      <c r="L59" s="83">
        <f t="shared" si="0"/>
        <v>100</v>
      </c>
    </row>
    <row r="60" spans="1:12" ht="46.5" customHeight="1" x14ac:dyDescent="0.25">
      <c r="A60" s="54" t="s">
        <v>220</v>
      </c>
      <c r="B60" s="55">
        <v>911</v>
      </c>
      <c r="C60" s="3" t="s">
        <v>13</v>
      </c>
      <c r="D60" s="3" t="s">
        <v>28</v>
      </c>
      <c r="E60" s="3" t="s">
        <v>183</v>
      </c>
      <c r="F60" s="3" t="s">
        <v>161</v>
      </c>
      <c r="G60" s="3" t="s">
        <v>13</v>
      </c>
      <c r="H60" s="3" t="s">
        <v>221</v>
      </c>
      <c r="I60" s="3"/>
      <c r="J60" s="83">
        <f>J61</f>
        <v>25</v>
      </c>
      <c r="K60" s="83">
        <f t="shared" si="15"/>
        <v>25</v>
      </c>
      <c r="L60" s="83">
        <f t="shared" si="0"/>
        <v>100</v>
      </c>
    </row>
    <row r="61" spans="1:12" ht="17.25" customHeight="1" x14ac:dyDescent="0.25">
      <c r="A61" s="54" t="s">
        <v>94</v>
      </c>
      <c r="B61" s="55">
        <v>911</v>
      </c>
      <c r="C61" s="3" t="s">
        <v>13</v>
      </c>
      <c r="D61" s="3" t="s">
        <v>28</v>
      </c>
      <c r="E61" s="3" t="s">
        <v>183</v>
      </c>
      <c r="F61" s="3" t="s">
        <v>161</v>
      </c>
      <c r="G61" s="3" t="s">
        <v>13</v>
      </c>
      <c r="H61" s="3" t="s">
        <v>221</v>
      </c>
      <c r="I61" s="3" t="s">
        <v>96</v>
      </c>
      <c r="J61" s="83">
        <f>J62</f>
        <v>25</v>
      </c>
      <c r="K61" s="83">
        <f t="shared" si="15"/>
        <v>25</v>
      </c>
      <c r="L61" s="83">
        <f t="shared" si="0"/>
        <v>100</v>
      </c>
    </row>
    <row r="62" spans="1:12" ht="17.25" customHeight="1" x14ac:dyDescent="0.25">
      <c r="A62" s="54" t="s">
        <v>95</v>
      </c>
      <c r="B62" s="55">
        <v>911</v>
      </c>
      <c r="C62" s="3" t="s">
        <v>13</v>
      </c>
      <c r="D62" s="3" t="s">
        <v>28</v>
      </c>
      <c r="E62" s="3" t="s">
        <v>183</v>
      </c>
      <c r="F62" s="3" t="s">
        <v>161</v>
      </c>
      <c r="G62" s="3" t="s">
        <v>13</v>
      </c>
      <c r="H62" s="3" t="s">
        <v>221</v>
      </c>
      <c r="I62" s="3" t="s">
        <v>97</v>
      </c>
      <c r="J62" s="83">
        <v>25</v>
      </c>
      <c r="K62" s="83">
        <v>25</v>
      </c>
      <c r="L62" s="83">
        <f t="shared" si="0"/>
        <v>100</v>
      </c>
    </row>
    <row r="63" spans="1:12" x14ac:dyDescent="0.25">
      <c r="A63" s="69" t="s">
        <v>46</v>
      </c>
      <c r="B63" s="55">
        <v>911</v>
      </c>
      <c r="C63" s="72" t="s">
        <v>24</v>
      </c>
      <c r="D63" s="72"/>
      <c r="E63" s="73"/>
      <c r="F63" s="72"/>
      <c r="G63" s="72"/>
      <c r="H63" s="72"/>
      <c r="I63" s="71"/>
      <c r="J63" s="82">
        <f>J64</f>
        <v>109.3</v>
      </c>
      <c r="K63" s="82">
        <f>K64</f>
        <v>109.3</v>
      </c>
      <c r="L63" s="82">
        <f t="shared" si="0"/>
        <v>100</v>
      </c>
    </row>
    <row r="64" spans="1:12" x14ac:dyDescent="0.25">
      <c r="A64" s="57" t="s">
        <v>47</v>
      </c>
      <c r="B64" s="55">
        <v>911</v>
      </c>
      <c r="C64" s="91" t="s">
        <v>24</v>
      </c>
      <c r="D64" s="91" t="s">
        <v>25</v>
      </c>
      <c r="E64" s="64"/>
      <c r="F64" s="58"/>
      <c r="G64" s="58"/>
      <c r="H64" s="58"/>
      <c r="I64" s="65"/>
      <c r="J64" s="82">
        <f>J67</f>
        <v>109.3</v>
      </c>
      <c r="K64" s="82">
        <f>K67</f>
        <v>109.3</v>
      </c>
      <c r="L64" s="82">
        <f t="shared" si="0"/>
        <v>100</v>
      </c>
    </row>
    <row r="65" spans="1:12" ht="47.25" x14ac:dyDescent="0.25">
      <c r="A65" s="96" t="s">
        <v>155</v>
      </c>
      <c r="B65" s="55">
        <v>911</v>
      </c>
      <c r="C65" s="86" t="s">
        <v>24</v>
      </c>
      <c r="D65" s="86" t="s">
        <v>25</v>
      </c>
      <c r="E65" s="3">
        <v>89</v>
      </c>
      <c r="F65" s="3"/>
      <c r="G65" s="3"/>
      <c r="H65" s="3"/>
      <c r="I65" s="48"/>
      <c r="J65" s="83">
        <f t="shared" ref="J65:K66" si="16">J66</f>
        <v>109.3</v>
      </c>
      <c r="K65" s="83">
        <f t="shared" si="16"/>
        <v>109.3</v>
      </c>
      <c r="L65" s="83">
        <f t="shared" si="0"/>
        <v>100</v>
      </c>
    </row>
    <row r="66" spans="1:12" ht="47.25" x14ac:dyDescent="0.25">
      <c r="A66" s="97" t="s">
        <v>156</v>
      </c>
      <c r="B66" s="55">
        <v>911</v>
      </c>
      <c r="C66" s="86" t="s">
        <v>24</v>
      </c>
      <c r="D66" s="86" t="s">
        <v>25</v>
      </c>
      <c r="E66" s="3">
        <v>89</v>
      </c>
      <c r="F66" s="3">
        <v>1</v>
      </c>
      <c r="G66" s="3"/>
      <c r="H66" s="3"/>
      <c r="I66" s="48"/>
      <c r="J66" s="83">
        <f t="shared" si="16"/>
        <v>109.3</v>
      </c>
      <c r="K66" s="83">
        <f t="shared" si="16"/>
        <v>109.3</v>
      </c>
      <c r="L66" s="83">
        <f t="shared" si="0"/>
        <v>100</v>
      </c>
    </row>
    <row r="67" spans="1:12" ht="31.5" x14ac:dyDescent="0.25">
      <c r="A67" s="92" t="s">
        <v>160</v>
      </c>
      <c r="B67" s="55">
        <v>911</v>
      </c>
      <c r="C67" s="86" t="s">
        <v>24</v>
      </c>
      <c r="D67" s="86" t="s">
        <v>25</v>
      </c>
      <c r="E67" s="93">
        <v>89</v>
      </c>
      <c r="F67" s="3">
        <v>1</v>
      </c>
      <c r="G67" s="3" t="s">
        <v>32</v>
      </c>
      <c r="H67" s="3">
        <v>51180</v>
      </c>
      <c r="I67" s="48"/>
      <c r="J67" s="21">
        <f>J68+J70</f>
        <v>109.3</v>
      </c>
      <c r="K67" s="21">
        <f>K68+K70</f>
        <v>109.3</v>
      </c>
      <c r="L67" s="83">
        <f t="shared" si="0"/>
        <v>100</v>
      </c>
    </row>
    <row r="68" spans="1:12" ht="47.25" x14ac:dyDescent="0.25">
      <c r="A68" s="84" t="s">
        <v>98</v>
      </c>
      <c r="B68" s="55">
        <v>911</v>
      </c>
      <c r="C68" s="86" t="s">
        <v>24</v>
      </c>
      <c r="D68" s="86" t="s">
        <v>25</v>
      </c>
      <c r="E68" s="93">
        <v>89</v>
      </c>
      <c r="F68" s="3">
        <v>1</v>
      </c>
      <c r="G68" s="3" t="s">
        <v>32</v>
      </c>
      <c r="H68" s="3" t="s">
        <v>48</v>
      </c>
      <c r="I68" s="48" t="s">
        <v>100</v>
      </c>
      <c r="J68" s="21">
        <f>J69</f>
        <v>105.3</v>
      </c>
      <c r="K68" s="21">
        <f>K69</f>
        <v>105.3</v>
      </c>
      <c r="L68" s="83">
        <f t="shared" si="0"/>
        <v>100</v>
      </c>
    </row>
    <row r="69" spans="1:12" x14ac:dyDescent="0.25">
      <c r="A69" s="84" t="s">
        <v>99</v>
      </c>
      <c r="B69" s="55">
        <v>911</v>
      </c>
      <c r="C69" s="86" t="s">
        <v>24</v>
      </c>
      <c r="D69" s="86" t="s">
        <v>25</v>
      </c>
      <c r="E69" s="93">
        <v>89</v>
      </c>
      <c r="F69" s="3">
        <v>1</v>
      </c>
      <c r="G69" s="3" t="s">
        <v>32</v>
      </c>
      <c r="H69" s="3" t="s">
        <v>48</v>
      </c>
      <c r="I69" s="48" t="s">
        <v>101</v>
      </c>
      <c r="J69" s="21">
        <v>105.3</v>
      </c>
      <c r="K69" s="21">
        <v>105.3</v>
      </c>
      <c r="L69" s="83">
        <f t="shared" si="0"/>
        <v>100</v>
      </c>
    </row>
    <row r="70" spans="1:12" ht="18.75" customHeight="1" x14ac:dyDescent="0.25">
      <c r="A70" s="54" t="s">
        <v>94</v>
      </c>
      <c r="B70" s="55">
        <v>911</v>
      </c>
      <c r="C70" s="86" t="s">
        <v>24</v>
      </c>
      <c r="D70" s="86" t="s">
        <v>25</v>
      </c>
      <c r="E70" s="93">
        <v>89</v>
      </c>
      <c r="F70" s="3">
        <v>1</v>
      </c>
      <c r="G70" s="3" t="s">
        <v>32</v>
      </c>
      <c r="H70" s="3">
        <v>51180</v>
      </c>
      <c r="I70" s="48" t="s">
        <v>96</v>
      </c>
      <c r="J70" s="21">
        <f t="shared" ref="J70:K70" si="17">J71</f>
        <v>4</v>
      </c>
      <c r="K70" s="21">
        <f t="shared" si="17"/>
        <v>4</v>
      </c>
      <c r="L70" s="83">
        <f t="shared" si="0"/>
        <v>100</v>
      </c>
    </row>
    <row r="71" spans="1:12" ht="31.5" x14ac:dyDescent="0.25">
      <c r="A71" s="54" t="s">
        <v>95</v>
      </c>
      <c r="B71" s="55">
        <v>911</v>
      </c>
      <c r="C71" s="86" t="s">
        <v>24</v>
      </c>
      <c r="D71" s="86" t="s">
        <v>25</v>
      </c>
      <c r="E71" s="93">
        <v>89</v>
      </c>
      <c r="F71" s="3">
        <v>1</v>
      </c>
      <c r="G71" s="3" t="s">
        <v>32</v>
      </c>
      <c r="H71" s="3">
        <v>51180</v>
      </c>
      <c r="I71" s="48" t="s">
        <v>97</v>
      </c>
      <c r="J71" s="21">
        <v>4</v>
      </c>
      <c r="K71" s="21">
        <v>4</v>
      </c>
      <c r="L71" s="83">
        <f t="shared" ref="L71:L119" si="18">K71/J71*100</f>
        <v>100</v>
      </c>
    </row>
    <row r="72" spans="1:12" x14ac:dyDescent="0.25">
      <c r="A72" s="57" t="s">
        <v>49</v>
      </c>
      <c r="B72" s="55">
        <v>911</v>
      </c>
      <c r="C72" s="91" t="s">
        <v>14</v>
      </c>
      <c r="D72" s="91"/>
      <c r="E72" s="58"/>
      <c r="F72" s="58"/>
      <c r="G72" s="58"/>
      <c r="H72" s="58"/>
      <c r="I72" s="58"/>
      <c r="J72" s="89">
        <f>J73+J82</f>
        <v>349.2</v>
      </c>
      <c r="K72" s="89">
        <f>K73+K82</f>
        <v>307.39999999999998</v>
      </c>
      <c r="L72" s="82">
        <f t="shared" si="18"/>
        <v>88.02978235967926</v>
      </c>
    </row>
    <row r="73" spans="1:12" x14ac:dyDescent="0.25">
      <c r="A73" s="57" t="s">
        <v>50</v>
      </c>
      <c r="B73" s="55">
        <v>911</v>
      </c>
      <c r="C73" s="58" t="s">
        <v>14</v>
      </c>
      <c r="D73" s="58" t="s">
        <v>26</v>
      </c>
      <c r="E73" s="94"/>
      <c r="F73" s="94"/>
      <c r="G73" s="94"/>
      <c r="H73" s="94"/>
      <c r="I73" s="58"/>
      <c r="J73" s="89">
        <f>J74+J78</f>
        <v>309.2</v>
      </c>
      <c r="K73" s="89">
        <f t="shared" ref="K73" si="19">K74+K78</f>
        <v>267.39999999999998</v>
      </c>
      <c r="L73" s="82">
        <f t="shared" si="18"/>
        <v>86.481241914618366</v>
      </c>
    </row>
    <row r="74" spans="1:12" ht="47.25" x14ac:dyDescent="0.25">
      <c r="A74" s="96" t="s">
        <v>198</v>
      </c>
      <c r="B74" s="55">
        <v>911</v>
      </c>
      <c r="C74" s="49" t="s">
        <v>14</v>
      </c>
      <c r="D74" s="49" t="s">
        <v>26</v>
      </c>
      <c r="E74" s="49" t="s">
        <v>28</v>
      </c>
      <c r="F74" s="49"/>
      <c r="G74" s="49"/>
      <c r="H74" s="49"/>
      <c r="I74" s="3"/>
      <c r="J74" s="21">
        <f>J75</f>
        <v>309.2</v>
      </c>
      <c r="K74" s="21">
        <f t="shared" ref="J74:K76" si="20">K75</f>
        <v>267.39999999999998</v>
      </c>
      <c r="L74" s="83">
        <f t="shared" si="18"/>
        <v>86.481241914618366</v>
      </c>
    </row>
    <row r="75" spans="1:12" ht="141.75" x14ac:dyDescent="0.25">
      <c r="A75" s="159" t="s">
        <v>162</v>
      </c>
      <c r="B75" s="55">
        <v>911</v>
      </c>
      <c r="C75" s="49" t="s">
        <v>14</v>
      </c>
      <c r="D75" s="49" t="s">
        <v>26</v>
      </c>
      <c r="E75" s="49" t="s">
        <v>28</v>
      </c>
      <c r="F75" s="49" t="s">
        <v>161</v>
      </c>
      <c r="G75" s="49" t="s">
        <v>13</v>
      </c>
      <c r="H75" s="49" t="s">
        <v>51</v>
      </c>
      <c r="I75" s="3"/>
      <c r="J75" s="21">
        <f t="shared" si="20"/>
        <v>309.2</v>
      </c>
      <c r="K75" s="21">
        <f t="shared" si="20"/>
        <v>267.39999999999998</v>
      </c>
      <c r="L75" s="83">
        <f t="shared" si="18"/>
        <v>86.481241914618366</v>
      </c>
    </row>
    <row r="76" spans="1:12" ht="18.75" customHeight="1" x14ac:dyDescent="0.25">
      <c r="A76" s="54" t="s">
        <v>94</v>
      </c>
      <c r="B76" s="55">
        <v>911</v>
      </c>
      <c r="C76" s="49" t="s">
        <v>14</v>
      </c>
      <c r="D76" s="49" t="s">
        <v>26</v>
      </c>
      <c r="E76" s="49" t="s">
        <v>28</v>
      </c>
      <c r="F76" s="49" t="s">
        <v>161</v>
      </c>
      <c r="G76" s="49" t="s">
        <v>13</v>
      </c>
      <c r="H76" s="49" t="s">
        <v>51</v>
      </c>
      <c r="I76" s="3" t="s">
        <v>96</v>
      </c>
      <c r="J76" s="21">
        <f t="shared" si="20"/>
        <v>309.2</v>
      </c>
      <c r="K76" s="21">
        <f t="shared" si="20"/>
        <v>267.39999999999998</v>
      </c>
      <c r="L76" s="83">
        <f t="shared" si="18"/>
        <v>86.481241914618366</v>
      </c>
    </row>
    <row r="77" spans="1:12" ht="33.75" customHeight="1" x14ac:dyDescent="0.25">
      <c r="A77" s="54" t="s">
        <v>95</v>
      </c>
      <c r="B77" s="55">
        <v>911</v>
      </c>
      <c r="C77" s="49" t="s">
        <v>14</v>
      </c>
      <c r="D77" s="49" t="s">
        <v>26</v>
      </c>
      <c r="E77" s="49" t="s">
        <v>28</v>
      </c>
      <c r="F77" s="49" t="s">
        <v>161</v>
      </c>
      <c r="G77" s="49" t="s">
        <v>13</v>
      </c>
      <c r="H77" s="49" t="s">
        <v>51</v>
      </c>
      <c r="I77" s="3" t="s">
        <v>97</v>
      </c>
      <c r="J77" s="156">
        <f>220.8+46.4+42</f>
        <v>309.2</v>
      </c>
      <c r="K77" s="157">
        <v>267.39999999999998</v>
      </c>
      <c r="L77" s="83">
        <f t="shared" si="18"/>
        <v>86.481241914618366</v>
      </c>
    </row>
    <row r="78" spans="1:12" ht="33.75" customHeight="1" x14ac:dyDescent="0.25">
      <c r="A78" s="90" t="s">
        <v>206</v>
      </c>
      <c r="B78" s="55">
        <v>911</v>
      </c>
      <c r="C78" s="3" t="s">
        <v>14</v>
      </c>
      <c r="D78" s="3" t="s">
        <v>26</v>
      </c>
      <c r="E78" s="3" t="s">
        <v>205</v>
      </c>
      <c r="F78" s="3"/>
      <c r="G78" s="3"/>
      <c r="H78" s="3"/>
      <c r="I78" s="3"/>
      <c r="J78" s="156">
        <f>J79</f>
        <v>0</v>
      </c>
      <c r="K78" s="156">
        <f t="shared" ref="K78:K80" si="21">K79</f>
        <v>0</v>
      </c>
      <c r="L78" s="83"/>
    </row>
    <row r="79" spans="1:12" ht="142.5" customHeight="1" x14ac:dyDescent="0.25">
      <c r="A79" s="159" t="s">
        <v>162</v>
      </c>
      <c r="B79" s="55">
        <v>911</v>
      </c>
      <c r="C79" s="49" t="s">
        <v>14</v>
      </c>
      <c r="D79" s="49" t="s">
        <v>26</v>
      </c>
      <c r="E79" s="49" t="s">
        <v>205</v>
      </c>
      <c r="F79" s="49" t="s">
        <v>161</v>
      </c>
      <c r="G79" s="49" t="s">
        <v>13</v>
      </c>
      <c r="H79" s="49" t="s">
        <v>51</v>
      </c>
      <c r="I79" s="3"/>
      <c r="J79" s="156">
        <f>J80</f>
        <v>0</v>
      </c>
      <c r="K79" s="156">
        <f t="shared" si="21"/>
        <v>0</v>
      </c>
      <c r="L79" s="83"/>
    </row>
    <row r="80" spans="1:12" ht="20.25" customHeight="1" x14ac:dyDescent="0.25">
      <c r="A80" s="54" t="s">
        <v>94</v>
      </c>
      <c r="B80" s="55">
        <v>911</v>
      </c>
      <c r="C80" s="49" t="s">
        <v>14</v>
      </c>
      <c r="D80" s="49" t="s">
        <v>26</v>
      </c>
      <c r="E80" s="49" t="s">
        <v>205</v>
      </c>
      <c r="F80" s="49" t="s">
        <v>161</v>
      </c>
      <c r="G80" s="49" t="s">
        <v>13</v>
      </c>
      <c r="H80" s="49" t="s">
        <v>51</v>
      </c>
      <c r="I80" s="3" t="s">
        <v>96</v>
      </c>
      <c r="J80" s="156">
        <f>J81</f>
        <v>0</v>
      </c>
      <c r="K80" s="156">
        <f t="shared" si="21"/>
        <v>0</v>
      </c>
      <c r="L80" s="83"/>
    </row>
    <row r="81" spans="1:12" ht="33.75" customHeight="1" x14ac:dyDescent="0.25">
      <c r="A81" s="54" t="s">
        <v>95</v>
      </c>
      <c r="B81" s="55">
        <v>911</v>
      </c>
      <c r="C81" s="49" t="s">
        <v>14</v>
      </c>
      <c r="D81" s="49" t="s">
        <v>26</v>
      </c>
      <c r="E81" s="49" t="s">
        <v>205</v>
      </c>
      <c r="F81" s="49" t="s">
        <v>161</v>
      </c>
      <c r="G81" s="49" t="s">
        <v>13</v>
      </c>
      <c r="H81" s="49" t="s">
        <v>51</v>
      </c>
      <c r="I81" s="3" t="s">
        <v>97</v>
      </c>
      <c r="J81" s="156">
        <f>42-42</f>
        <v>0</v>
      </c>
      <c r="K81" s="157">
        <v>0</v>
      </c>
      <c r="L81" s="83"/>
    </row>
    <row r="82" spans="1:12" ht="21.75" customHeight="1" x14ac:dyDescent="0.25">
      <c r="A82" s="220" t="s">
        <v>217</v>
      </c>
      <c r="B82" s="55">
        <v>911</v>
      </c>
      <c r="C82" s="72" t="s">
        <v>14</v>
      </c>
      <c r="D82" s="72" t="s">
        <v>132</v>
      </c>
      <c r="E82" s="72"/>
      <c r="F82" s="72"/>
      <c r="G82" s="72"/>
      <c r="H82" s="72"/>
      <c r="I82" s="58"/>
      <c r="J82" s="221">
        <f>J83</f>
        <v>40</v>
      </c>
      <c r="K82" s="221">
        <f t="shared" ref="K82:K86" si="22">K83</f>
        <v>40</v>
      </c>
      <c r="L82" s="82">
        <f t="shared" si="18"/>
        <v>100</v>
      </c>
    </row>
    <row r="83" spans="1:12" ht="33.75" customHeight="1" x14ac:dyDescent="0.25">
      <c r="A83" s="96" t="s">
        <v>155</v>
      </c>
      <c r="B83" s="55">
        <v>911</v>
      </c>
      <c r="C83" s="49" t="s">
        <v>14</v>
      </c>
      <c r="D83" s="49" t="s">
        <v>132</v>
      </c>
      <c r="E83" s="49" t="s">
        <v>44</v>
      </c>
      <c r="F83" s="49"/>
      <c r="G83" s="49"/>
      <c r="H83" s="49"/>
      <c r="I83" s="3"/>
      <c r="J83" s="156">
        <f>J84</f>
        <v>40</v>
      </c>
      <c r="K83" s="156">
        <f t="shared" si="22"/>
        <v>40</v>
      </c>
      <c r="L83" s="83">
        <f t="shared" si="18"/>
        <v>100</v>
      </c>
    </row>
    <row r="84" spans="1:12" ht="49.5" customHeight="1" x14ac:dyDescent="0.25">
      <c r="A84" s="97" t="s">
        <v>156</v>
      </c>
      <c r="B84" s="55">
        <v>911</v>
      </c>
      <c r="C84" s="49" t="s">
        <v>14</v>
      </c>
      <c r="D84" s="49" t="s">
        <v>132</v>
      </c>
      <c r="E84" s="49" t="s">
        <v>44</v>
      </c>
      <c r="F84" s="49" t="s">
        <v>20</v>
      </c>
      <c r="G84" s="49"/>
      <c r="H84" s="49"/>
      <c r="I84" s="3"/>
      <c r="J84" s="156">
        <f>J85</f>
        <v>40</v>
      </c>
      <c r="K84" s="156">
        <f t="shared" si="22"/>
        <v>40</v>
      </c>
      <c r="L84" s="83">
        <f t="shared" si="18"/>
        <v>100</v>
      </c>
    </row>
    <row r="85" spans="1:12" ht="33.75" customHeight="1" x14ac:dyDescent="0.25">
      <c r="A85" s="97" t="s">
        <v>218</v>
      </c>
      <c r="B85" s="55">
        <v>911</v>
      </c>
      <c r="C85" s="49" t="s">
        <v>14</v>
      </c>
      <c r="D85" s="49" t="s">
        <v>132</v>
      </c>
      <c r="E85" s="49" t="s">
        <v>44</v>
      </c>
      <c r="F85" s="49" t="s">
        <v>20</v>
      </c>
      <c r="G85" s="49" t="s">
        <v>32</v>
      </c>
      <c r="H85" s="49" t="s">
        <v>219</v>
      </c>
      <c r="I85" s="3"/>
      <c r="J85" s="156">
        <f>J86</f>
        <v>40</v>
      </c>
      <c r="K85" s="156">
        <f t="shared" si="22"/>
        <v>40</v>
      </c>
      <c r="L85" s="83">
        <f t="shared" si="18"/>
        <v>100</v>
      </c>
    </row>
    <row r="86" spans="1:12" ht="18.75" customHeight="1" x14ac:dyDescent="0.25">
      <c r="A86" s="54" t="s">
        <v>94</v>
      </c>
      <c r="B86" s="55">
        <v>911</v>
      </c>
      <c r="C86" s="49" t="s">
        <v>14</v>
      </c>
      <c r="D86" s="49" t="s">
        <v>132</v>
      </c>
      <c r="E86" s="49" t="s">
        <v>44</v>
      </c>
      <c r="F86" s="49" t="s">
        <v>20</v>
      </c>
      <c r="G86" s="49" t="s">
        <v>32</v>
      </c>
      <c r="H86" s="49" t="s">
        <v>219</v>
      </c>
      <c r="I86" s="3" t="s">
        <v>96</v>
      </c>
      <c r="J86" s="156">
        <f>J87</f>
        <v>40</v>
      </c>
      <c r="K86" s="156">
        <f t="shared" si="22"/>
        <v>40</v>
      </c>
      <c r="L86" s="83">
        <f t="shared" si="18"/>
        <v>100</v>
      </c>
    </row>
    <row r="87" spans="1:12" ht="33.75" customHeight="1" x14ac:dyDescent="0.25">
      <c r="A87" s="54" t="s">
        <v>95</v>
      </c>
      <c r="B87" s="55">
        <v>911</v>
      </c>
      <c r="C87" s="49" t="s">
        <v>14</v>
      </c>
      <c r="D87" s="49" t="s">
        <v>132</v>
      </c>
      <c r="E87" s="49" t="s">
        <v>44</v>
      </c>
      <c r="F87" s="49" t="s">
        <v>20</v>
      </c>
      <c r="G87" s="49" t="s">
        <v>32</v>
      </c>
      <c r="H87" s="49" t="s">
        <v>219</v>
      </c>
      <c r="I87" s="3" t="s">
        <v>97</v>
      </c>
      <c r="J87" s="156">
        <v>40</v>
      </c>
      <c r="K87" s="157">
        <v>40</v>
      </c>
      <c r="L87" s="83">
        <f t="shared" si="18"/>
        <v>100</v>
      </c>
    </row>
    <row r="88" spans="1:12" x14ac:dyDescent="0.25">
      <c r="A88" s="57" t="s">
        <v>17</v>
      </c>
      <c r="B88" s="55">
        <v>911</v>
      </c>
      <c r="C88" s="58" t="s">
        <v>16</v>
      </c>
      <c r="D88" s="58"/>
      <c r="E88" s="58"/>
      <c r="F88" s="58"/>
      <c r="G88" s="58"/>
      <c r="H88" s="22"/>
      <c r="I88" s="22"/>
      <c r="J88" s="61">
        <f>J89+J100</f>
        <v>613.85143000000005</v>
      </c>
      <c r="K88" s="61">
        <f>K89+K100</f>
        <v>613.851</v>
      </c>
      <c r="L88" s="82">
        <f t="shared" si="18"/>
        <v>99.999929950476769</v>
      </c>
    </row>
    <row r="89" spans="1:12" x14ac:dyDescent="0.25">
      <c r="A89" s="57" t="s">
        <v>52</v>
      </c>
      <c r="B89" s="55">
        <v>911</v>
      </c>
      <c r="C89" s="58" t="s">
        <v>16</v>
      </c>
      <c r="D89" s="58" t="s">
        <v>24</v>
      </c>
      <c r="E89" s="58"/>
      <c r="F89" s="58"/>
      <c r="G89" s="58"/>
      <c r="H89" s="60"/>
      <c r="I89" s="60"/>
      <c r="J89" s="61">
        <f>J90+J95</f>
        <v>110</v>
      </c>
      <c r="K89" s="61">
        <f t="shared" ref="K89" si="23">K90+K95</f>
        <v>110</v>
      </c>
      <c r="L89" s="82">
        <f t="shared" si="18"/>
        <v>100</v>
      </c>
    </row>
    <row r="90" spans="1:12" ht="52.5" customHeight="1" x14ac:dyDescent="0.25">
      <c r="A90" s="183" t="s">
        <v>187</v>
      </c>
      <c r="B90" s="55">
        <v>911</v>
      </c>
      <c r="C90" s="3" t="s">
        <v>16</v>
      </c>
      <c r="D90" s="3" t="s">
        <v>24</v>
      </c>
      <c r="E90" s="3" t="s">
        <v>132</v>
      </c>
      <c r="F90" s="3"/>
      <c r="G90" s="3"/>
      <c r="H90" s="22"/>
      <c r="I90" s="22"/>
      <c r="J90" s="23">
        <f>J91</f>
        <v>80</v>
      </c>
      <c r="K90" s="23">
        <f t="shared" ref="K90" si="24">K91</f>
        <v>80</v>
      </c>
      <c r="L90" s="83">
        <f t="shared" si="18"/>
        <v>100</v>
      </c>
    </row>
    <row r="91" spans="1:12" ht="31.5" x14ac:dyDescent="0.25">
      <c r="A91" s="96" t="s">
        <v>184</v>
      </c>
      <c r="B91" s="55">
        <v>911</v>
      </c>
      <c r="C91" s="3" t="s">
        <v>16</v>
      </c>
      <c r="D91" s="3" t="s">
        <v>24</v>
      </c>
      <c r="E91" s="3" t="s">
        <v>132</v>
      </c>
      <c r="F91" s="3" t="s">
        <v>161</v>
      </c>
      <c r="G91" s="3" t="s">
        <v>13</v>
      </c>
      <c r="H91" s="22"/>
      <c r="I91" s="22"/>
      <c r="J91" s="23">
        <f>J92</f>
        <v>80</v>
      </c>
      <c r="K91" s="23">
        <f t="shared" ref="K91" si="25">K92</f>
        <v>80</v>
      </c>
      <c r="L91" s="83">
        <f t="shared" si="18"/>
        <v>100</v>
      </c>
    </row>
    <row r="92" spans="1:12" ht="18.75" customHeight="1" x14ac:dyDescent="0.25">
      <c r="A92" s="90" t="s">
        <v>185</v>
      </c>
      <c r="B92" s="55">
        <v>911</v>
      </c>
      <c r="C92" s="3" t="s">
        <v>16</v>
      </c>
      <c r="D92" s="3" t="s">
        <v>24</v>
      </c>
      <c r="E92" s="3" t="s">
        <v>132</v>
      </c>
      <c r="F92" s="3" t="s">
        <v>161</v>
      </c>
      <c r="G92" s="3" t="s">
        <v>13</v>
      </c>
      <c r="H92" s="3" t="s">
        <v>186</v>
      </c>
      <c r="I92" s="48"/>
      <c r="J92" s="23">
        <f t="shared" ref="J92:K93" si="26">J93</f>
        <v>80</v>
      </c>
      <c r="K92" s="23">
        <f t="shared" si="26"/>
        <v>80</v>
      </c>
      <c r="L92" s="83">
        <f t="shared" si="18"/>
        <v>100</v>
      </c>
    </row>
    <row r="93" spans="1:12" ht="19.5" customHeight="1" x14ac:dyDescent="0.25">
      <c r="A93" s="54" t="s">
        <v>94</v>
      </c>
      <c r="B93" s="55">
        <v>911</v>
      </c>
      <c r="C93" s="3" t="s">
        <v>16</v>
      </c>
      <c r="D93" s="3" t="s">
        <v>24</v>
      </c>
      <c r="E93" s="3" t="s">
        <v>132</v>
      </c>
      <c r="F93" s="3" t="s">
        <v>161</v>
      </c>
      <c r="G93" s="3" t="s">
        <v>13</v>
      </c>
      <c r="H93" s="3" t="s">
        <v>186</v>
      </c>
      <c r="I93" s="48" t="s">
        <v>96</v>
      </c>
      <c r="J93" s="23">
        <f t="shared" si="26"/>
        <v>80</v>
      </c>
      <c r="K93" s="23">
        <f t="shared" si="26"/>
        <v>80</v>
      </c>
      <c r="L93" s="83">
        <f t="shared" si="18"/>
        <v>100</v>
      </c>
    </row>
    <row r="94" spans="1:12" ht="31.5" x14ac:dyDescent="0.25">
      <c r="A94" s="54" t="s">
        <v>95</v>
      </c>
      <c r="B94" s="55">
        <v>911</v>
      </c>
      <c r="C94" s="3" t="s">
        <v>16</v>
      </c>
      <c r="D94" s="3" t="s">
        <v>24</v>
      </c>
      <c r="E94" s="3" t="s">
        <v>132</v>
      </c>
      <c r="F94" s="3" t="s">
        <v>161</v>
      </c>
      <c r="G94" s="3" t="s">
        <v>13</v>
      </c>
      <c r="H94" s="3" t="s">
        <v>186</v>
      </c>
      <c r="I94" s="48" t="s">
        <v>97</v>
      </c>
      <c r="J94" s="23">
        <f>111-31</f>
        <v>80</v>
      </c>
      <c r="K94" s="23">
        <v>80</v>
      </c>
      <c r="L94" s="83">
        <f t="shared" si="18"/>
        <v>100</v>
      </c>
    </row>
    <row r="95" spans="1:12" ht="47.25" x14ac:dyDescent="0.25">
      <c r="A95" s="96" t="s">
        <v>155</v>
      </c>
      <c r="B95" s="55">
        <v>911</v>
      </c>
      <c r="C95" s="3" t="s">
        <v>16</v>
      </c>
      <c r="D95" s="3" t="s">
        <v>24</v>
      </c>
      <c r="E95" s="3" t="s">
        <v>44</v>
      </c>
      <c r="F95" s="3"/>
      <c r="G95" s="3"/>
      <c r="H95" s="22"/>
      <c r="I95" s="22"/>
      <c r="J95" s="23">
        <f>J96</f>
        <v>30</v>
      </c>
      <c r="K95" s="23">
        <f t="shared" ref="K95:K98" si="27">K96</f>
        <v>30</v>
      </c>
      <c r="L95" s="83">
        <f t="shared" si="18"/>
        <v>100</v>
      </c>
    </row>
    <row r="96" spans="1:12" ht="47.25" x14ac:dyDescent="0.25">
      <c r="A96" s="97" t="s">
        <v>156</v>
      </c>
      <c r="B96" s="55">
        <v>911</v>
      </c>
      <c r="C96" s="3" t="s">
        <v>16</v>
      </c>
      <c r="D96" s="3" t="s">
        <v>24</v>
      </c>
      <c r="E96" s="3" t="s">
        <v>44</v>
      </c>
      <c r="F96" s="3" t="s">
        <v>20</v>
      </c>
      <c r="G96" s="3"/>
      <c r="H96" s="22"/>
      <c r="I96" s="22"/>
      <c r="J96" s="23">
        <f>J97</f>
        <v>30</v>
      </c>
      <c r="K96" s="23">
        <f t="shared" si="27"/>
        <v>30</v>
      </c>
      <c r="L96" s="83">
        <f t="shared" si="18"/>
        <v>100</v>
      </c>
    </row>
    <row r="97" spans="1:12" ht="63" x14ac:dyDescent="0.25">
      <c r="A97" s="90" t="s">
        <v>196</v>
      </c>
      <c r="B97" s="55">
        <v>911</v>
      </c>
      <c r="C97" s="3" t="s">
        <v>16</v>
      </c>
      <c r="D97" s="3" t="s">
        <v>24</v>
      </c>
      <c r="E97" s="3">
        <v>89</v>
      </c>
      <c r="F97" s="3">
        <v>1</v>
      </c>
      <c r="G97" s="3" t="s">
        <v>32</v>
      </c>
      <c r="H97" s="3" t="s">
        <v>197</v>
      </c>
      <c r="I97" s="48"/>
      <c r="J97" s="23">
        <f>J98</f>
        <v>30</v>
      </c>
      <c r="K97" s="23">
        <f t="shared" si="27"/>
        <v>30</v>
      </c>
      <c r="L97" s="83">
        <f t="shared" si="18"/>
        <v>100</v>
      </c>
    </row>
    <row r="98" spans="1:12" ht="31.5" x14ac:dyDescent="0.25">
      <c r="A98" s="54" t="s">
        <v>94</v>
      </c>
      <c r="B98" s="55">
        <v>911</v>
      </c>
      <c r="C98" s="3" t="s">
        <v>16</v>
      </c>
      <c r="D98" s="3" t="s">
        <v>24</v>
      </c>
      <c r="E98" s="3">
        <v>89</v>
      </c>
      <c r="F98" s="3">
        <v>1</v>
      </c>
      <c r="G98" s="3" t="s">
        <v>32</v>
      </c>
      <c r="H98" s="3" t="s">
        <v>197</v>
      </c>
      <c r="I98" s="48" t="s">
        <v>96</v>
      </c>
      <c r="J98" s="23">
        <f>J99</f>
        <v>30</v>
      </c>
      <c r="K98" s="23">
        <f t="shared" si="27"/>
        <v>30</v>
      </c>
      <c r="L98" s="83">
        <f t="shared" si="18"/>
        <v>100</v>
      </c>
    </row>
    <row r="99" spans="1:12" ht="31.5" x14ac:dyDescent="0.25">
      <c r="A99" s="54" t="s">
        <v>95</v>
      </c>
      <c r="B99" s="55">
        <v>911</v>
      </c>
      <c r="C99" s="3" t="s">
        <v>16</v>
      </c>
      <c r="D99" s="3" t="s">
        <v>24</v>
      </c>
      <c r="E99" s="3">
        <v>89</v>
      </c>
      <c r="F99" s="3">
        <v>1</v>
      </c>
      <c r="G99" s="3" t="s">
        <v>32</v>
      </c>
      <c r="H99" s="3" t="s">
        <v>197</v>
      </c>
      <c r="I99" s="48" t="s">
        <v>97</v>
      </c>
      <c r="J99" s="23">
        <v>30</v>
      </c>
      <c r="K99" s="23">
        <v>30</v>
      </c>
      <c r="L99" s="83">
        <f t="shared" si="18"/>
        <v>100</v>
      </c>
    </row>
    <row r="100" spans="1:12" x14ac:dyDescent="0.25">
      <c r="A100" s="57" t="s">
        <v>53</v>
      </c>
      <c r="B100" s="55">
        <v>911</v>
      </c>
      <c r="C100" s="58" t="s">
        <v>16</v>
      </c>
      <c r="D100" s="58" t="s">
        <v>25</v>
      </c>
      <c r="E100" s="58"/>
      <c r="F100" s="58"/>
      <c r="G100" s="59"/>
      <c r="H100" s="60"/>
      <c r="I100" s="60"/>
      <c r="J100" s="61">
        <f>J106+J101</f>
        <v>503.85143000000005</v>
      </c>
      <c r="K100" s="61">
        <f>K106+K101</f>
        <v>503.851</v>
      </c>
      <c r="L100" s="83">
        <f t="shared" si="18"/>
        <v>99.99991465738222</v>
      </c>
    </row>
    <row r="101" spans="1:12" ht="31.5" x14ac:dyDescent="0.25">
      <c r="A101" s="194" t="s">
        <v>191</v>
      </c>
      <c r="B101" s="195">
        <v>911</v>
      </c>
      <c r="C101" s="180" t="s">
        <v>16</v>
      </c>
      <c r="D101" s="180" t="s">
        <v>25</v>
      </c>
      <c r="E101" s="180" t="s">
        <v>192</v>
      </c>
      <c r="F101" s="196"/>
      <c r="G101" s="196"/>
      <c r="H101" s="196"/>
      <c r="I101" s="196"/>
      <c r="J101" s="23">
        <f>J102</f>
        <v>443.85143000000005</v>
      </c>
      <c r="K101" s="23">
        <f t="shared" ref="K101:K104" si="28">K102</f>
        <v>443.851</v>
      </c>
      <c r="L101" s="83">
        <f t="shared" si="18"/>
        <v>99.999903120735681</v>
      </c>
    </row>
    <row r="102" spans="1:12" x14ac:dyDescent="0.25">
      <c r="A102" s="194" t="s">
        <v>193</v>
      </c>
      <c r="B102" s="195">
        <v>911</v>
      </c>
      <c r="C102" s="180" t="s">
        <v>16</v>
      </c>
      <c r="D102" s="180" t="s">
        <v>25</v>
      </c>
      <c r="E102" s="180" t="s">
        <v>192</v>
      </c>
      <c r="F102" s="196" t="s">
        <v>161</v>
      </c>
      <c r="G102" s="196" t="s">
        <v>24</v>
      </c>
      <c r="H102" s="196"/>
      <c r="I102" s="196"/>
      <c r="J102" s="23">
        <f>J103</f>
        <v>443.85143000000005</v>
      </c>
      <c r="K102" s="23">
        <f t="shared" si="28"/>
        <v>443.851</v>
      </c>
      <c r="L102" s="83">
        <f t="shared" si="18"/>
        <v>99.999903120735681</v>
      </c>
    </row>
    <row r="103" spans="1:12" x14ac:dyDescent="0.25">
      <c r="A103" s="194" t="s">
        <v>194</v>
      </c>
      <c r="B103" s="195">
        <v>911</v>
      </c>
      <c r="C103" s="180" t="s">
        <v>16</v>
      </c>
      <c r="D103" s="180" t="s">
        <v>25</v>
      </c>
      <c r="E103" s="180" t="s">
        <v>192</v>
      </c>
      <c r="F103" s="196" t="s">
        <v>161</v>
      </c>
      <c r="G103" s="196" t="s">
        <v>24</v>
      </c>
      <c r="H103" s="197" t="s">
        <v>195</v>
      </c>
      <c r="I103" s="196"/>
      <c r="J103" s="23">
        <f>J104</f>
        <v>443.85143000000005</v>
      </c>
      <c r="K103" s="23">
        <f t="shared" si="28"/>
        <v>443.851</v>
      </c>
      <c r="L103" s="83">
        <f t="shared" si="18"/>
        <v>99.999903120735681</v>
      </c>
    </row>
    <row r="104" spans="1:12" ht="31.5" x14ac:dyDescent="0.25">
      <c r="A104" s="184" t="s">
        <v>94</v>
      </c>
      <c r="B104" s="195">
        <v>911</v>
      </c>
      <c r="C104" s="180" t="s">
        <v>16</v>
      </c>
      <c r="D104" s="180" t="s">
        <v>25</v>
      </c>
      <c r="E104" s="180" t="s">
        <v>192</v>
      </c>
      <c r="F104" s="196" t="s">
        <v>161</v>
      </c>
      <c r="G104" s="196" t="s">
        <v>24</v>
      </c>
      <c r="H104" s="197" t="s">
        <v>195</v>
      </c>
      <c r="I104" s="196" t="s">
        <v>96</v>
      </c>
      <c r="J104" s="23">
        <f>J105</f>
        <v>443.85143000000005</v>
      </c>
      <c r="K104" s="23">
        <f t="shared" si="28"/>
        <v>443.851</v>
      </c>
      <c r="L104" s="83">
        <f t="shared" si="18"/>
        <v>99.999903120735681</v>
      </c>
    </row>
    <row r="105" spans="1:12" ht="31.5" x14ac:dyDescent="0.25">
      <c r="A105" s="184" t="s">
        <v>95</v>
      </c>
      <c r="B105" s="195">
        <v>911</v>
      </c>
      <c r="C105" s="180" t="s">
        <v>16</v>
      </c>
      <c r="D105" s="180" t="s">
        <v>25</v>
      </c>
      <c r="E105" s="180" t="s">
        <v>192</v>
      </c>
      <c r="F105" s="196" t="s">
        <v>161</v>
      </c>
      <c r="G105" s="196" t="s">
        <v>24</v>
      </c>
      <c r="H105" s="197" t="s">
        <v>195</v>
      </c>
      <c r="I105" s="196" t="s">
        <v>97</v>
      </c>
      <c r="J105" s="23">
        <f>625.2-181.34857</f>
        <v>443.85143000000005</v>
      </c>
      <c r="K105" s="23">
        <v>443.851</v>
      </c>
      <c r="L105" s="83">
        <f t="shared" si="18"/>
        <v>99.999903120735681</v>
      </c>
    </row>
    <row r="106" spans="1:12" ht="47.25" x14ac:dyDescent="0.25">
      <c r="A106" s="96" t="s">
        <v>155</v>
      </c>
      <c r="B106" s="55">
        <v>911</v>
      </c>
      <c r="C106" s="3" t="s">
        <v>16</v>
      </c>
      <c r="D106" s="3" t="s">
        <v>25</v>
      </c>
      <c r="E106" s="3" t="s">
        <v>44</v>
      </c>
      <c r="F106" s="3"/>
      <c r="G106" s="59"/>
      <c r="H106" s="22"/>
      <c r="I106" s="22"/>
      <c r="J106" s="23">
        <f>J107</f>
        <v>60</v>
      </c>
      <c r="K106" s="23">
        <f t="shared" ref="K106" si="29">K107</f>
        <v>60</v>
      </c>
      <c r="L106" s="83">
        <f t="shared" si="18"/>
        <v>100</v>
      </c>
    </row>
    <row r="107" spans="1:12" ht="47.25" x14ac:dyDescent="0.25">
      <c r="A107" s="97" t="s">
        <v>156</v>
      </c>
      <c r="B107" s="55">
        <v>911</v>
      </c>
      <c r="C107" s="3" t="s">
        <v>16</v>
      </c>
      <c r="D107" s="3" t="s">
        <v>25</v>
      </c>
      <c r="E107" s="3" t="s">
        <v>44</v>
      </c>
      <c r="F107" s="56">
        <v>1</v>
      </c>
      <c r="G107" s="59"/>
      <c r="H107" s="22"/>
      <c r="I107" s="22"/>
      <c r="J107" s="23">
        <f>J108+J111</f>
        <v>60</v>
      </c>
      <c r="K107" s="23">
        <f t="shared" ref="K107" si="30">K108+K111</f>
        <v>60</v>
      </c>
      <c r="L107" s="83">
        <f t="shared" si="18"/>
        <v>100</v>
      </c>
    </row>
    <row r="108" spans="1:12" x14ac:dyDescent="0.25">
      <c r="A108" s="54" t="s">
        <v>54</v>
      </c>
      <c r="B108" s="55">
        <v>911</v>
      </c>
      <c r="C108" s="3" t="s">
        <v>16</v>
      </c>
      <c r="D108" s="3" t="s">
        <v>25</v>
      </c>
      <c r="E108" s="3" t="s">
        <v>44</v>
      </c>
      <c r="F108" s="56">
        <v>1</v>
      </c>
      <c r="G108" s="49" t="s">
        <v>32</v>
      </c>
      <c r="H108" s="56">
        <v>43010</v>
      </c>
      <c r="I108" s="22"/>
      <c r="J108" s="23">
        <f>J109</f>
        <v>60</v>
      </c>
      <c r="K108" s="23">
        <f t="shared" ref="K108" si="31">K109</f>
        <v>60</v>
      </c>
      <c r="L108" s="83">
        <f t="shared" si="18"/>
        <v>100</v>
      </c>
    </row>
    <row r="109" spans="1:12" ht="17.25" customHeight="1" x14ac:dyDescent="0.25">
      <c r="A109" s="54" t="s">
        <v>94</v>
      </c>
      <c r="B109" s="55">
        <v>911</v>
      </c>
      <c r="C109" s="3" t="s">
        <v>16</v>
      </c>
      <c r="D109" s="3" t="s">
        <v>25</v>
      </c>
      <c r="E109" s="3" t="s">
        <v>44</v>
      </c>
      <c r="F109" s="56">
        <v>1</v>
      </c>
      <c r="G109" s="49" t="s">
        <v>32</v>
      </c>
      <c r="H109" s="56">
        <v>43010</v>
      </c>
      <c r="I109" s="56">
        <v>200</v>
      </c>
      <c r="J109" s="23">
        <f>J110</f>
        <v>60</v>
      </c>
      <c r="K109" s="23">
        <f>K110</f>
        <v>60</v>
      </c>
      <c r="L109" s="83">
        <f t="shared" si="18"/>
        <v>100</v>
      </c>
    </row>
    <row r="110" spans="1:12" ht="31.5" x14ac:dyDescent="0.25">
      <c r="A110" s="54" t="s">
        <v>95</v>
      </c>
      <c r="B110" s="55">
        <v>911</v>
      </c>
      <c r="C110" s="3" t="s">
        <v>16</v>
      </c>
      <c r="D110" s="3" t="s">
        <v>25</v>
      </c>
      <c r="E110" s="3" t="s">
        <v>44</v>
      </c>
      <c r="F110" s="56">
        <v>1</v>
      </c>
      <c r="G110" s="49" t="s">
        <v>32</v>
      </c>
      <c r="H110" s="56">
        <v>43010</v>
      </c>
      <c r="I110" s="56">
        <v>240</v>
      </c>
      <c r="J110" s="23">
        <v>60</v>
      </c>
      <c r="K110" s="23">
        <v>60</v>
      </c>
      <c r="L110" s="83">
        <f t="shared" si="18"/>
        <v>100</v>
      </c>
    </row>
    <row r="111" spans="1:12" ht="19.5" customHeight="1" x14ac:dyDescent="0.25">
      <c r="A111" s="54" t="s">
        <v>130</v>
      </c>
      <c r="B111" s="55">
        <v>911</v>
      </c>
      <c r="C111" s="3" t="s">
        <v>16</v>
      </c>
      <c r="D111" s="3" t="s">
        <v>25</v>
      </c>
      <c r="E111" s="3" t="s">
        <v>44</v>
      </c>
      <c r="F111" s="56">
        <v>1</v>
      </c>
      <c r="G111" s="49" t="s">
        <v>32</v>
      </c>
      <c r="H111" s="56">
        <v>43040</v>
      </c>
      <c r="I111" s="22"/>
      <c r="J111" s="23">
        <f>J112</f>
        <v>0</v>
      </c>
      <c r="K111" s="23">
        <f t="shared" ref="K111:K112" si="32">K112</f>
        <v>0</v>
      </c>
      <c r="L111" s="83"/>
    </row>
    <row r="112" spans="1:12" ht="16.5" customHeight="1" x14ac:dyDescent="0.25">
      <c r="A112" s="54" t="s">
        <v>94</v>
      </c>
      <c r="B112" s="55">
        <v>911</v>
      </c>
      <c r="C112" s="3" t="s">
        <v>16</v>
      </c>
      <c r="D112" s="3" t="s">
        <v>25</v>
      </c>
      <c r="E112" s="3" t="s">
        <v>44</v>
      </c>
      <c r="F112" s="56">
        <v>1</v>
      </c>
      <c r="G112" s="49" t="s">
        <v>32</v>
      </c>
      <c r="H112" s="56">
        <v>43040</v>
      </c>
      <c r="I112" s="56">
        <v>200</v>
      </c>
      <c r="J112" s="23">
        <f>J113</f>
        <v>0</v>
      </c>
      <c r="K112" s="23">
        <f t="shared" si="32"/>
        <v>0</v>
      </c>
      <c r="L112" s="83"/>
    </row>
    <row r="113" spans="1:12" ht="38.25" customHeight="1" x14ac:dyDescent="0.25">
      <c r="A113" s="54" t="s">
        <v>95</v>
      </c>
      <c r="B113" s="55">
        <v>911</v>
      </c>
      <c r="C113" s="3" t="s">
        <v>16</v>
      </c>
      <c r="D113" s="3" t="s">
        <v>25</v>
      </c>
      <c r="E113" s="3" t="s">
        <v>44</v>
      </c>
      <c r="F113" s="56">
        <v>1</v>
      </c>
      <c r="G113" s="49" t="s">
        <v>32</v>
      </c>
      <c r="H113" s="56">
        <v>43040</v>
      </c>
      <c r="I113" s="56">
        <v>240</v>
      </c>
      <c r="J113" s="23">
        <f>67.7-60-7.7</f>
        <v>0</v>
      </c>
      <c r="K113" s="23">
        <v>0</v>
      </c>
      <c r="L113" s="83"/>
    </row>
    <row r="114" spans="1:12" x14ac:dyDescent="0.25">
      <c r="A114" s="57" t="s">
        <v>55</v>
      </c>
      <c r="B114" s="55">
        <v>911</v>
      </c>
      <c r="C114" s="58" t="s">
        <v>27</v>
      </c>
      <c r="D114" s="58"/>
      <c r="E114" s="64"/>
      <c r="F114" s="58"/>
      <c r="G114" s="58"/>
      <c r="H114" s="58"/>
      <c r="I114" s="65"/>
      <c r="J114" s="82">
        <f t="shared" ref="J114:K119" si="33">J115</f>
        <v>93.379859999999994</v>
      </c>
      <c r="K114" s="82">
        <f t="shared" si="33"/>
        <v>93.37</v>
      </c>
      <c r="L114" s="83">
        <f t="shared" si="18"/>
        <v>99.989440977958211</v>
      </c>
    </row>
    <row r="115" spans="1:12" x14ac:dyDescent="0.25">
      <c r="A115" s="66" t="s">
        <v>23</v>
      </c>
      <c r="B115" s="55">
        <v>911</v>
      </c>
      <c r="C115" s="58" t="s">
        <v>27</v>
      </c>
      <c r="D115" s="58" t="s">
        <v>13</v>
      </c>
      <c r="E115" s="65"/>
      <c r="F115" s="58"/>
      <c r="G115" s="58"/>
      <c r="H115" s="58"/>
      <c r="I115" s="65"/>
      <c r="J115" s="82">
        <f t="shared" si="33"/>
        <v>93.379859999999994</v>
      </c>
      <c r="K115" s="82">
        <f t="shared" si="33"/>
        <v>93.37</v>
      </c>
      <c r="L115" s="83">
        <f t="shared" si="18"/>
        <v>99.989440977958211</v>
      </c>
    </row>
    <row r="116" spans="1:12" ht="47.25" x14ac:dyDescent="0.25">
      <c r="A116" s="96" t="s">
        <v>155</v>
      </c>
      <c r="B116" s="55">
        <v>911</v>
      </c>
      <c r="C116" s="3" t="s">
        <v>27</v>
      </c>
      <c r="D116" s="3" t="s">
        <v>13</v>
      </c>
      <c r="E116" s="3">
        <v>89</v>
      </c>
      <c r="F116" s="3"/>
      <c r="G116" s="3"/>
      <c r="H116" s="3"/>
      <c r="I116" s="48"/>
      <c r="J116" s="83">
        <f t="shared" si="33"/>
        <v>93.379859999999994</v>
      </c>
      <c r="K116" s="83">
        <f t="shared" si="33"/>
        <v>93.37</v>
      </c>
      <c r="L116" s="83">
        <f t="shared" si="18"/>
        <v>99.989440977958211</v>
      </c>
    </row>
    <row r="117" spans="1:12" ht="47.25" x14ac:dyDescent="0.25">
      <c r="A117" s="97" t="s">
        <v>156</v>
      </c>
      <c r="B117" s="55">
        <v>911</v>
      </c>
      <c r="C117" s="3" t="s">
        <v>27</v>
      </c>
      <c r="D117" s="3" t="s">
        <v>13</v>
      </c>
      <c r="E117" s="3">
        <v>89</v>
      </c>
      <c r="F117" s="3">
        <v>1</v>
      </c>
      <c r="G117" s="3"/>
      <c r="H117" s="3"/>
      <c r="I117" s="48"/>
      <c r="J117" s="83">
        <f t="shared" si="33"/>
        <v>93.379859999999994</v>
      </c>
      <c r="K117" s="83">
        <f t="shared" si="33"/>
        <v>93.37</v>
      </c>
      <c r="L117" s="83">
        <f t="shared" si="18"/>
        <v>99.989440977958211</v>
      </c>
    </row>
    <row r="118" spans="1:12" x14ac:dyDescent="0.25">
      <c r="A118" s="62" t="s">
        <v>89</v>
      </c>
      <c r="B118" s="55">
        <v>911</v>
      </c>
      <c r="C118" s="67" t="s">
        <v>27</v>
      </c>
      <c r="D118" s="67" t="s">
        <v>13</v>
      </c>
      <c r="E118" s="68">
        <v>89</v>
      </c>
      <c r="F118" s="49">
        <v>1</v>
      </c>
      <c r="G118" s="49" t="s">
        <v>32</v>
      </c>
      <c r="H118" s="49" t="s">
        <v>57</v>
      </c>
      <c r="I118" s="68"/>
      <c r="J118" s="83">
        <f t="shared" si="33"/>
        <v>93.379859999999994</v>
      </c>
      <c r="K118" s="83">
        <f t="shared" si="33"/>
        <v>93.37</v>
      </c>
      <c r="L118" s="83">
        <f t="shared" si="18"/>
        <v>99.989440977958211</v>
      </c>
    </row>
    <row r="119" spans="1:12" x14ac:dyDescent="0.25">
      <c r="A119" s="62" t="s">
        <v>90</v>
      </c>
      <c r="B119" s="55">
        <v>911</v>
      </c>
      <c r="C119" s="67" t="s">
        <v>27</v>
      </c>
      <c r="D119" s="67" t="s">
        <v>13</v>
      </c>
      <c r="E119" s="68">
        <v>89</v>
      </c>
      <c r="F119" s="49">
        <v>1</v>
      </c>
      <c r="G119" s="49" t="s">
        <v>32</v>
      </c>
      <c r="H119" s="49" t="s">
        <v>57</v>
      </c>
      <c r="I119" s="68" t="s">
        <v>92</v>
      </c>
      <c r="J119" s="83">
        <f t="shared" si="33"/>
        <v>93.379859999999994</v>
      </c>
      <c r="K119" s="83">
        <f t="shared" si="33"/>
        <v>93.37</v>
      </c>
      <c r="L119" s="83">
        <f t="shared" si="18"/>
        <v>99.989440977958211</v>
      </c>
    </row>
    <row r="120" spans="1:12" x14ac:dyDescent="0.25">
      <c r="A120" s="62" t="s">
        <v>91</v>
      </c>
      <c r="B120" s="55">
        <v>911</v>
      </c>
      <c r="C120" s="67" t="s">
        <v>27</v>
      </c>
      <c r="D120" s="67" t="s">
        <v>13</v>
      </c>
      <c r="E120" s="68">
        <v>89</v>
      </c>
      <c r="F120" s="49">
        <v>1</v>
      </c>
      <c r="G120" s="49" t="s">
        <v>32</v>
      </c>
      <c r="H120" s="49" t="s">
        <v>57</v>
      </c>
      <c r="I120" s="68" t="s">
        <v>93</v>
      </c>
      <c r="J120" s="83">
        <f>83.1+10.27986</f>
        <v>93.379859999999994</v>
      </c>
      <c r="K120" s="83">
        <v>93.37</v>
      </c>
      <c r="L120" s="83">
        <f>K120/J120*100</f>
        <v>99.989440977958211</v>
      </c>
    </row>
    <row r="121" spans="1:12" x14ac:dyDescent="0.25">
      <c r="A121" s="69" t="s">
        <v>15</v>
      </c>
      <c r="B121" s="55">
        <v>911</v>
      </c>
      <c r="C121" s="70" t="s">
        <v>28</v>
      </c>
      <c r="D121" s="70"/>
      <c r="E121" s="71"/>
      <c r="F121" s="72"/>
      <c r="G121" s="72"/>
      <c r="H121" s="72"/>
      <c r="I121" s="71"/>
      <c r="J121" s="82">
        <f t="shared" ref="J121:K126" si="34">J122</f>
        <v>7.5154000000000005</v>
      </c>
      <c r="K121" s="82">
        <f t="shared" si="34"/>
        <v>7.5149999999999997</v>
      </c>
      <c r="L121" s="83">
        <f t="shared" ref="L121:L127" si="35">K121/J121*100</f>
        <v>99.994677595337564</v>
      </c>
    </row>
    <row r="122" spans="1:12" x14ac:dyDescent="0.25">
      <c r="A122" s="69" t="s">
        <v>58</v>
      </c>
      <c r="B122" s="55">
        <v>911</v>
      </c>
      <c r="C122" s="72">
        <v>13</v>
      </c>
      <c r="D122" s="72" t="s">
        <v>13</v>
      </c>
      <c r="E122" s="73"/>
      <c r="F122" s="72"/>
      <c r="G122" s="72"/>
      <c r="H122" s="72"/>
      <c r="I122" s="71"/>
      <c r="J122" s="82">
        <f t="shared" si="34"/>
        <v>7.5154000000000005</v>
      </c>
      <c r="K122" s="82">
        <f t="shared" si="34"/>
        <v>7.5149999999999997</v>
      </c>
      <c r="L122" s="83">
        <f t="shared" si="35"/>
        <v>99.994677595337564</v>
      </c>
    </row>
    <row r="123" spans="1:12" ht="47.25" x14ac:dyDescent="0.25">
      <c r="A123" s="96" t="s">
        <v>155</v>
      </c>
      <c r="B123" s="55">
        <v>911</v>
      </c>
      <c r="C123" s="49" t="s">
        <v>28</v>
      </c>
      <c r="D123" s="49" t="s">
        <v>13</v>
      </c>
      <c r="E123" s="3">
        <v>89</v>
      </c>
      <c r="F123" s="3"/>
      <c r="G123" s="49"/>
      <c r="H123" s="49"/>
      <c r="I123" s="68"/>
      <c r="J123" s="83">
        <f t="shared" si="34"/>
        <v>7.5154000000000005</v>
      </c>
      <c r="K123" s="83">
        <f t="shared" si="34"/>
        <v>7.5149999999999997</v>
      </c>
      <c r="L123" s="83">
        <f t="shared" si="35"/>
        <v>99.994677595337564</v>
      </c>
    </row>
    <row r="124" spans="1:12" ht="47.25" x14ac:dyDescent="0.25">
      <c r="A124" s="97" t="s">
        <v>156</v>
      </c>
      <c r="B124" s="55">
        <v>911</v>
      </c>
      <c r="C124" s="49" t="s">
        <v>28</v>
      </c>
      <c r="D124" s="49" t="s">
        <v>13</v>
      </c>
      <c r="E124" s="3">
        <v>89</v>
      </c>
      <c r="F124" s="3">
        <v>1</v>
      </c>
      <c r="G124" s="49"/>
      <c r="H124" s="49"/>
      <c r="I124" s="68"/>
      <c r="J124" s="83">
        <f t="shared" si="34"/>
        <v>7.5154000000000005</v>
      </c>
      <c r="K124" s="83">
        <f t="shared" si="34"/>
        <v>7.5149999999999997</v>
      </c>
      <c r="L124" s="83">
        <f t="shared" si="35"/>
        <v>99.994677595337564</v>
      </c>
    </row>
    <row r="125" spans="1:12" x14ac:dyDescent="0.25">
      <c r="A125" s="54" t="s">
        <v>59</v>
      </c>
      <c r="B125" s="55">
        <v>911</v>
      </c>
      <c r="C125" s="49">
        <v>13</v>
      </c>
      <c r="D125" s="49" t="s">
        <v>13</v>
      </c>
      <c r="E125" s="74">
        <v>89</v>
      </c>
      <c r="F125" s="49">
        <v>1</v>
      </c>
      <c r="G125" s="49" t="s">
        <v>32</v>
      </c>
      <c r="H125" s="49">
        <v>41240</v>
      </c>
      <c r="I125" s="68"/>
      <c r="J125" s="85">
        <f t="shared" si="34"/>
        <v>7.5154000000000005</v>
      </c>
      <c r="K125" s="85">
        <f t="shared" si="34"/>
        <v>7.5149999999999997</v>
      </c>
      <c r="L125" s="83">
        <f t="shared" si="35"/>
        <v>99.994677595337564</v>
      </c>
    </row>
    <row r="126" spans="1:12" x14ac:dyDescent="0.25">
      <c r="A126" s="54" t="s">
        <v>87</v>
      </c>
      <c r="B126" s="55">
        <v>911</v>
      </c>
      <c r="C126" s="49">
        <v>13</v>
      </c>
      <c r="D126" s="49" t="s">
        <v>13</v>
      </c>
      <c r="E126" s="74">
        <v>89</v>
      </c>
      <c r="F126" s="49">
        <v>1</v>
      </c>
      <c r="G126" s="49" t="s">
        <v>32</v>
      </c>
      <c r="H126" s="49" t="s">
        <v>64</v>
      </c>
      <c r="I126" s="68" t="s">
        <v>88</v>
      </c>
      <c r="J126" s="85">
        <f t="shared" si="34"/>
        <v>7.5154000000000005</v>
      </c>
      <c r="K126" s="85">
        <f t="shared" si="34"/>
        <v>7.5149999999999997</v>
      </c>
      <c r="L126" s="83">
        <f t="shared" si="35"/>
        <v>99.994677595337564</v>
      </c>
    </row>
    <row r="127" spans="1:12" x14ac:dyDescent="0.25">
      <c r="A127" s="53" t="s">
        <v>60</v>
      </c>
      <c r="B127" s="55">
        <v>911</v>
      </c>
      <c r="C127" s="49">
        <v>13</v>
      </c>
      <c r="D127" s="49" t="s">
        <v>13</v>
      </c>
      <c r="E127" s="74">
        <v>89</v>
      </c>
      <c r="F127" s="49">
        <v>1</v>
      </c>
      <c r="G127" s="49" t="s">
        <v>32</v>
      </c>
      <c r="H127" s="49">
        <v>41240</v>
      </c>
      <c r="I127" s="68">
        <v>730</v>
      </c>
      <c r="J127" s="226">
        <f>1.50508+6.01232-0.002</f>
        <v>7.5154000000000005</v>
      </c>
      <c r="K127" s="85">
        <v>7.5149999999999997</v>
      </c>
      <c r="L127" s="83">
        <f t="shared" si="35"/>
        <v>99.994677595337564</v>
      </c>
    </row>
  </sheetData>
  <autoFilter ref="A6:L127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3">
    <cfRule type="expression" dxfId="75" priority="81" stopIfTrue="1">
      <formula>$C43=""</formula>
    </cfRule>
    <cfRule type="expression" dxfId="74" priority="82" stopIfTrue="1">
      <formula>$D43&lt;&gt;""</formula>
    </cfRule>
  </conditionalFormatting>
  <conditionalFormatting sqref="A43">
    <cfRule type="expression" dxfId="73" priority="78" stopIfTrue="1">
      <formula>$F43=""</formula>
    </cfRule>
    <cfRule type="expression" dxfId="72" priority="79" stopIfTrue="1">
      <formula>#REF!&lt;&gt;""</formula>
    </cfRule>
    <cfRule type="expression" dxfId="71" priority="80" stopIfTrue="1">
      <formula>AND($G43="",$F43&lt;&gt;"")</formula>
    </cfRule>
  </conditionalFormatting>
  <conditionalFormatting sqref="F43">
    <cfRule type="expression" dxfId="70" priority="76" stopIfTrue="1">
      <formula>$C43=""</formula>
    </cfRule>
    <cfRule type="expression" dxfId="69" priority="77" stopIfTrue="1">
      <formula>$D43&lt;&gt;""</formula>
    </cfRule>
  </conditionalFormatting>
  <conditionalFormatting sqref="F100 F106">
    <cfRule type="expression" dxfId="68" priority="63" stopIfTrue="1">
      <formula>$C100=""</formula>
    </cfRule>
    <cfRule type="expression" dxfId="67" priority="64" stopIfTrue="1">
      <formula>$D100&lt;&gt;""</formula>
    </cfRule>
  </conditionalFormatting>
  <conditionalFormatting sqref="G100 G106:G107">
    <cfRule type="expression" dxfId="66" priority="61" stopIfTrue="1">
      <formula>$C100=""</formula>
    </cfRule>
    <cfRule type="expression" dxfId="65" priority="62" stopIfTrue="1">
      <formula>$D100&lt;&gt;""</formula>
    </cfRule>
  </conditionalFormatting>
  <conditionalFormatting sqref="A108 A111">
    <cfRule type="expression" dxfId="64" priority="58" stopIfTrue="1">
      <formula>$F108=""</formula>
    </cfRule>
    <cfRule type="expression" dxfId="63" priority="60" stopIfTrue="1">
      <formula>AND($G108="",$F108&lt;&gt;"")</formula>
    </cfRule>
  </conditionalFormatting>
  <conditionalFormatting sqref="A111">
    <cfRule type="expression" dxfId="62" priority="42" stopIfTrue="1">
      <formula>$F111=""</formula>
    </cfRule>
    <cfRule type="expression" dxfId="61" priority="44" stopIfTrue="1">
      <formula>AND($G111="",$F111&lt;&gt;"")</formula>
    </cfRule>
  </conditionalFormatting>
  <conditionalFormatting sqref="F100 F106">
    <cfRule type="expression" dxfId="60" priority="40" stopIfTrue="1">
      <formula>$C100=""</formula>
    </cfRule>
    <cfRule type="expression" dxfId="59" priority="41" stopIfTrue="1">
      <formula>$D100&lt;&gt;""</formula>
    </cfRule>
  </conditionalFormatting>
  <conditionalFormatting sqref="G100 G106:G107">
    <cfRule type="expression" dxfId="58" priority="38" stopIfTrue="1">
      <formula>$C100=""</formula>
    </cfRule>
    <cfRule type="expression" dxfId="57" priority="39" stopIfTrue="1">
      <formula>$D100&lt;&gt;""</formula>
    </cfRule>
  </conditionalFormatting>
  <conditionalFormatting sqref="A43">
    <cfRule type="expression" dxfId="56" priority="35" stopIfTrue="1">
      <formula>$F43=""</formula>
    </cfRule>
    <cfRule type="expression" dxfId="55" priority="36" stopIfTrue="1">
      <formula>#REF!&lt;&gt;""</formula>
    </cfRule>
    <cfRule type="expression" dxfId="54" priority="37" stopIfTrue="1">
      <formula>AND($G43="",$F43&lt;&gt;"")</formula>
    </cfRule>
  </conditionalFormatting>
  <conditionalFormatting sqref="G43">
    <cfRule type="expression" dxfId="53" priority="33" stopIfTrue="1">
      <formula>$C43=""</formula>
    </cfRule>
    <cfRule type="expression" dxfId="52" priority="34" stopIfTrue="1">
      <formula>$D43&lt;&gt;""</formula>
    </cfRule>
  </conditionalFormatting>
  <conditionalFormatting sqref="F43">
    <cfRule type="expression" dxfId="51" priority="31" stopIfTrue="1">
      <formula>$C43=""</formula>
    </cfRule>
    <cfRule type="expression" dxfId="50" priority="32" stopIfTrue="1">
      <formula>$D43&lt;&gt;""</formula>
    </cfRule>
  </conditionalFormatting>
  <conditionalFormatting sqref="A40">
    <cfRule type="expression" dxfId="49" priority="7" stopIfTrue="1">
      <formula>$F40=""</formula>
    </cfRule>
    <cfRule type="expression" dxfId="48" priority="8" stopIfTrue="1">
      <formula>#REF!&lt;&gt;""</formula>
    </cfRule>
    <cfRule type="expression" dxfId="47" priority="9" stopIfTrue="1">
      <formula>AND($G40="",$F40&lt;&gt;"")</formula>
    </cfRule>
  </conditionalFormatting>
  <conditionalFormatting sqref="A49">
    <cfRule type="expression" dxfId="46" priority="4" stopIfTrue="1">
      <formula>$F49=""</formula>
    </cfRule>
    <cfRule type="expression" dxfId="45" priority="5" stopIfTrue="1">
      <formula>$H49&lt;&gt;""</formula>
    </cfRule>
    <cfRule type="expression" dxfId="44" priority="6" stopIfTrue="1">
      <formula>AND($G49="",$F49&lt;&gt;"")</formula>
    </cfRule>
  </conditionalFormatting>
  <conditionalFormatting sqref="C49">
    <cfRule type="expression" dxfId="43" priority="1" stopIfTrue="1">
      <formula>$F49=""</formula>
    </cfRule>
    <cfRule type="expression" dxfId="42" priority="2" stopIfTrue="1">
      <formula>#REF!&lt;&gt;""</formula>
    </cfRule>
    <cfRule type="expression" dxfId="41" priority="3" stopIfTrue="1">
      <formula>AND($G49="",$F49&lt;&gt;"")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 A111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26"/>
  <sheetViews>
    <sheetView view="pageBreakPreview" zoomScaleNormal="75" zoomScaleSheetLayoutView="100" workbookViewId="0">
      <selection activeCell="K110" sqref="K110:K112"/>
    </sheetView>
  </sheetViews>
  <sheetFormatPr defaultColWidth="8.5703125" defaultRowHeight="15.75" x14ac:dyDescent="0.2"/>
  <cols>
    <col min="1" max="1" width="73.5703125" style="11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3.28515625" style="9" customWidth="1"/>
    <col min="11" max="11" width="13.5703125" style="9" customWidth="1"/>
    <col min="12" max="12" width="61.85546875" style="12" customWidth="1"/>
    <col min="13" max="13" width="11" style="9" customWidth="1"/>
    <col min="14" max="16384" width="8.5703125" style="9"/>
  </cols>
  <sheetData>
    <row r="1" spans="1:12" ht="114" customHeight="1" x14ac:dyDescent="0.25">
      <c r="A1" s="121"/>
      <c r="B1" s="125"/>
      <c r="C1" s="125"/>
      <c r="D1" s="125"/>
      <c r="E1" s="125"/>
      <c r="F1" s="125"/>
      <c r="G1" s="125"/>
      <c r="H1" s="125"/>
      <c r="I1" s="228" t="s">
        <v>227</v>
      </c>
      <c r="J1" s="228"/>
      <c r="K1" s="228"/>
    </row>
    <row r="2" spans="1:12" ht="89.25" customHeight="1" x14ac:dyDescent="0.2">
      <c r="A2" s="237" t="s">
        <v>228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2" ht="18" customHeight="1" x14ac:dyDescent="0.2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7" t="s">
        <v>173</v>
      </c>
    </row>
    <row r="4" spans="1:12" ht="21" customHeight="1" x14ac:dyDescent="0.2">
      <c r="A4" s="236" t="s">
        <v>9</v>
      </c>
      <c r="B4" s="236" t="s">
        <v>10</v>
      </c>
      <c r="C4" s="236" t="s">
        <v>168</v>
      </c>
      <c r="D4" s="236" t="s">
        <v>169</v>
      </c>
      <c r="E4" s="236"/>
      <c r="F4" s="236"/>
      <c r="G4" s="236"/>
      <c r="H4" s="236" t="s">
        <v>170</v>
      </c>
      <c r="I4" s="236" t="s">
        <v>61</v>
      </c>
      <c r="J4" s="236"/>
      <c r="K4" s="236"/>
    </row>
    <row r="5" spans="1:12" ht="34.5" customHeight="1" x14ac:dyDescent="0.2">
      <c r="A5" s="236" t="s">
        <v>171</v>
      </c>
      <c r="B5" s="236" t="s">
        <v>171</v>
      </c>
      <c r="C5" s="236" t="s">
        <v>171</v>
      </c>
      <c r="D5" s="236" t="s">
        <v>171</v>
      </c>
      <c r="E5" s="236"/>
      <c r="F5" s="236"/>
      <c r="G5" s="236"/>
      <c r="H5" s="236" t="s">
        <v>171</v>
      </c>
      <c r="I5" s="225" t="s">
        <v>233</v>
      </c>
      <c r="J5" s="225" t="s">
        <v>234</v>
      </c>
      <c r="K5" s="225" t="s">
        <v>235</v>
      </c>
    </row>
    <row r="6" spans="1:12" ht="14.25" customHeight="1" x14ac:dyDescent="0.2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75">
        <v>9</v>
      </c>
      <c r="J6" s="75">
        <v>10</v>
      </c>
      <c r="K6" s="75">
        <v>11</v>
      </c>
    </row>
    <row r="7" spans="1:12" ht="18" customHeight="1" x14ac:dyDescent="0.25">
      <c r="A7" s="77" t="s">
        <v>19</v>
      </c>
      <c r="B7" s="78"/>
      <c r="C7" s="78"/>
      <c r="D7" s="78"/>
      <c r="E7" s="78"/>
      <c r="F7" s="78"/>
      <c r="G7" s="78"/>
      <c r="H7" s="78"/>
      <c r="I7" s="79">
        <f>I8+I62+I71+I87+I113+I120</f>
        <v>2548.1794800000002</v>
      </c>
      <c r="J7" s="79">
        <f>J8+J62+J71+J87+J113+J120</f>
        <v>2498.8959999999997</v>
      </c>
      <c r="K7" s="61">
        <f t="shared" ref="K7:K70" si="0">J7/I7*100</f>
        <v>98.065933723004449</v>
      </c>
    </row>
    <row r="8" spans="1:12" ht="18" customHeight="1" x14ac:dyDescent="0.25">
      <c r="A8" s="80" t="s">
        <v>12</v>
      </c>
      <c r="B8" s="55" t="s">
        <v>13</v>
      </c>
      <c r="C8" s="55"/>
      <c r="D8" s="58"/>
      <c r="E8" s="58"/>
      <c r="F8" s="58"/>
      <c r="G8" s="58"/>
      <c r="H8" s="81"/>
      <c r="I8" s="82">
        <f>I9+I18+I42+I48</f>
        <v>1374.9327899999998</v>
      </c>
      <c r="J8" s="82">
        <f>J9+J18+J42+J48</f>
        <v>1367.46</v>
      </c>
      <c r="K8" s="61">
        <f t="shared" si="0"/>
        <v>99.456497797248716</v>
      </c>
    </row>
    <row r="9" spans="1:12" s="14" customFormat="1" ht="31.5" x14ac:dyDescent="0.25">
      <c r="A9" s="69" t="s">
        <v>29</v>
      </c>
      <c r="B9" s="58" t="s">
        <v>13</v>
      </c>
      <c r="C9" s="58" t="s">
        <v>24</v>
      </c>
      <c r="D9" s="58"/>
      <c r="E9" s="58"/>
      <c r="F9" s="58"/>
      <c r="G9" s="58"/>
      <c r="H9" s="64"/>
      <c r="I9" s="82">
        <f t="shared" ref="I9:J13" si="1">I10</f>
        <v>554.59496000000001</v>
      </c>
      <c r="J9" s="82">
        <f t="shared" si="1"/>
        <v>554.6</v>
      </c>
      <c r="K9" s="61">
        <f t="shared" si="0"/>
        <v>100.00090877133105</v>
      </c>
      <c r="L9" s="13"/>
    </row>
    <row r="10" spans="1:12" s="16" customFormat="1" x14ac:dyDescent="0.25">
      <c r="A10" s="62" t="s">
        <v>128</v>
      </c>
      <c r="B10" s="3" t="s">
        <v>13</v>
      </c>
      <c r="C10" s="3" t="s">
        <v>24</v>
      </c>
      <c r="D10" s="3" t="s">
        <v>30</v>
      </c>
      <c r="E10" s="3"/>
      <c r="F10" s="3"/>
      <c r="G10" s="3"/>
      <c r="H10" s="50"/>
      <c r="I10" s="83">
        <f t="shared" si="1"/>
        <v>554.59496000000001</v>
      </c>
      <c r="J10" s="83">
        <f t="shared" si="1"/>
        <v>554.6</v>
      </c>
      <c r="K10" s="61">
        <f t="shared" si="0"/>
        <v>100.00090877133105</v>
      </c>
      <c r="L10" s="15"/>
    </row>
    <row r="11" spans="1:12" s="16" customFormat="1" x14ac:dyDescent="0.25">
      <c r="A11" s="54" t="s">
        <v>126</v>
      </c>
      <c r="B11" s="3" t="s">
        <v>13</v>
      </c>
      <c r="C11" s="3" t="s">
        <v>24</v>
      </c>
      <c r="D11" s="3">
        <v>65</v>
      </c>
      <c r="E11" s="3">
        <v>1</v>
      </c>
      <c r="F11" s="58"/>
      <c r="G11" s="58"/>
      <c r="H11" s="64"/>
      <c r="I11" s="83">
        <f>I12+I15</f>
        <v>554.59496000000001</v>
      </c>
      <c r="J11" s="83">
        <f>J12+J15</f>
        <v>554.6</v>
      </c>
      <c r="K11" s="23">
        <f t="shared" si="0"/>
        <v>100.00090877133105</v>
      </c>
      <c r="L11" s="15"/>
    </row>
    <row r="12" spans="1:12" s="16" customFormat="1" x14ac:dyDescent="0.25">
      <c r="A12" s="84" t="s">
        <v>107</v>
      </c>
      <c r="B12" s="49" t="s">
        <v>13</v>
      </c>
      <c r="C12" s="49" t="s">
        <v>24</v>
      </c>
      <c r="D12" s="49" t="s">
        <v>30</v>
      </c>
      <c r="E12" s="49" t="s">
        <v>20</v>
      </c>
      <c r="F12" s="49" t="s">
        <v>32</v>
      </c>
      <c r="G12" s="49" t="s">
        <v>33</v>
      </c>
      <c r="H12" s="64"/>
      <c r="I12" s="83">
        <f t="shared" si="1"/>
        <v>149</v>
      </c>
      <c r="J12" s="83">
        <f t="shared" si="1"/>
        <v>149</v>
      </c>
      <c r="K12" s="23">
        <f t="shared" si="0"/>
        <v>100</v>
      </c>
      <c r="L12" s="15"/>
    </row>
    <row r="13" spans="1:12" s="16" customFormat="1" ht="63" x14ac:dyDescent="0.25">
      <c r="A13" s="84" t="s">
        <v>98</v>
      </c>
      <c r="B13" s="49" t="s">
        <v>13</v>
      </c>
      <c r="C13" s="49" t="s">
        <v>24</v>
      </c>
      <c r="D13" s="49" t="s">
        <v>30</v>
      </c>
      <c r="E13" s="49" t="s">
        <v>20</v>
      </c>
      <c r="F13" s="49" t="s">
        <v>32</v>
      </c>
      <c r="G13" s="49" t="s">
        <v>33</v>
      </c>
      <c r="H13" s="50" t="s">
        <v>100</v>
      </c>
      <c r="I13" s="83">
        <f t="shared" si="1"/>
        <v>149</v>
      </c>
      <c r="J13" s="83">
        <f t="shared" si="1"/>
        <v>149</v>
      </c>
      <c r="K13" s="23">
        <f t="shared" si="0"/>
        <v>100</v>
      </c>
      <c r="L13" s="15"/>
    </row>
    <row r="14" spans="1:12" ht="36" customHeight="1" x14ac:dyDescent="0.25">
      <c r="A14" s="84" t="s">
        <v>99</v>
      </c>
      <c r="B14" s="49" t="s">
        <v>13</v>
      </c>
      <c r="C14" s="49" t="s">
        <v>24</v>
      </c>
      <c r="D14" s="49" t="s">
        <v>30</v>
      </c>
      <c r="E14" s="49" t="s">
        <v>20</v>
      </c>
      <c r="F14" s="49" t="s">
        <v>32</v>
      </c>
      <c r="G14" s="49" t="s">
        <v>33</v>
      </c>
      <c r="H14" s="50" t="s">
        <v>101</v>
      </c>
      <c r="I14" s="83">
        <f>'Прил 2'!J15</f>
        <v>149</v>
      </c>
      <c r="J14" s="83">
        <f>'Прил 2'!K15</f>
        <v>149</v>
      </c>
      <c r="K14" s="23">
        <f t="shared" si="0"/>
        <v>100</v>
      </c>
    </row>
    <row r="15" spans="1:12" ht="51" customHeight="1" x14ac:dyDescent="0.25">
      <c r="A15" s="176" t="s">
        <v>180</v>
      </c>
      <c r="B15" s="177" t="s">
        <v>13</v>
      </c>
      <c r="C15" s="177" t="s">
        <v>24</v>
      </c>
      <c r="D15" s="177" t="s">
        <v>30</v>
      </c>
      <c r="E15" s="177" t="s">
        <v>20</v>
      </c>
      <c r="F15" s="177" t="s">
        <v>32</v>
      </c>
      <c r="G15" s="177" t="s">
        <v>181</v>
      </c>
      <c r="H15" s="178"/>
      <c r="I15" s="83">
        <f>I16</f>
        <v>405.59496000000001</v>
      </c>
      <c r="J15" s="83">
        <f t="shared" ref="J15:J16" si="2">J16</f>
        <v>405.6</v>
      </c>
      <c r="K15" s="23">
        <f t="shared" si="0"/>
        <v>100.00124261899113</v>
      </c>
    </row>
    <row r="16" spans="1:12" ht="66.75" customHeight="1" x14ac:dyDescent="0.25">
      <c r="A16" s="179" t="s">
        <v>98</v>
      </c>
      <c r="B16" s="177" t="s">
        <v>13</v>
      </c>
      <c r="C16" s="177" t="s">
        <v>24</v>
      </c>
      <c r="D16" s="177" t="s">
        <v>30</v>
      </c>
      <c r="E16" s="177" t="s">
        <v>20</v>
      </c>
      <c r="F16" s="177" t="s">
        <v>32</v>
      </c>
      <c r="G16" s="177" t="s">
        <v>181</v>
      </c>
      <c r="H16" s="178" t="s">
        <v>100</v>
      </c>
      <c r="I16" s="83">
        <f>I17</f>
        <v>405.59496000000001</v>
      </c>
      <c r="J16" s="83">
        <f t="shared" si="2"/>
        <v>405.6</v>
      </c>
      <c r="K16" s="23">
        <f t="shared" si="0"/>
        <v>100.00124261899113</v>
      </c>
    </row>
    <row r="17" spans="1:12" ht="36" customHeight="1" x14ac:dyDescent="0.25">
      <c r="A17" s="179" t="s">
        <v>99</v>
      </c>
      <c r="B17" s="177" t="s">
        <v>13</v>
      </c>
      <c r="C17" s="177" t="s">
        <v>24</v>
      </c>
      <c r="D17" s="177" t="s">
        <v>30</v>
      </c>
      <c r="E17" s="177" t="s">
        <v>20</v>
      </c>
      <c r="F17" s="177" t="s">
        <v>32</v>
      </c>
      <c r="G17" s="177" t="s">
        <v>181</v>
      </c>
      <c r="H17" s="178" t="s">
        <v>101</v>
      </c>
      <c r="I17" s="83">
        <f>'Прил 2'!J18</f>
        <v>405.59496000000001</v>
      </c>
      <c r="J17" s="83">
        <f>'Прил 2'!K18</f>
        <v>405.6</v>
      </c>
      <c r="K17" s="23">
        <f t="shared" si="0"/>
        <v>100.00124261899113</v>
      </c>
    </row>
    <row r="18" spans="1:12" ht="47.25" x14ac:dyDescent="0.25">
      <c r="A18" s="57" t="s">
        <v>62</v>
      </c>
      <c r="B18" s="58" t="s">
        <v>13</v>
      </c>
      <c r="C18" s="58" t="s">
        <v>14</v>
      </c>
      <c r="D18" s="58"/>
      <c r="E18" s="58"/>
      <c r="F18" s="58"/>
      <c r="G18" s="58"/>
      <c r="H18" s="64"/>
      <c r="I18" s="82">
        <f>I19+I37</f>
        <v>787.83782999999994</v>
      </c>
      <c r="J18" s="82">
        <f>J19+J37</f>
        <v>787.86000000000013</v>
      </c>
      <c r="K18" s="61">
        <f t="shared" si="0"/>
        <v>100.00281403090281</v>
      </c>
    </row>
    <row r="19" spans="1:12" x14ac:dyDescent="0.25">
      <c r="A19" s="62" t="s">
        <v>128</v>
      </c>
      <c r="B19" s="3" t="s">
        <v>13</v>
      </c>
      <c r="C19" s="3" t="s">
        <v>14</v>
      </c>
      <c r="D19" s="3" t="s">
        <v>30</v>
      </c>
      <c r="E19" s="3"/>
      <c r="F19" s="3"/>
      <c r="G19" s="3"/>
      <c r="H19" s="50"/>
      <c r="I19" s="83">
        <f>I20</f>
        <v>787.63782999999989</v>
      </c>
      <c r="J19" s="83">
        <f>J20</f>
        <v>787.66000000000008</v>
      </c>
      <c r="K19" s="23">
        <f t="shared" si="0"/>
        <v>100.00281474545226</v>
      </c>
      <c r="L19" s="15"/>
    </row>
    <row r="20" spans="1:12" ht="31.5" x14ac:dyDescent="0.25">
      <c r="A20" s="62" t="s">
        <v>129</v>
      </c>
      <c r="B20" s="49" t="s">
        <v>13</v>
      </c>
      <c r="C20" s="49" t="s">
        <v>14</v>
      </c>
      <c r="D20" s="49" t="s">
        <v>30</v>
      </c>
      <c r="E20" s="49" t="s">
        <v>21</v>
      </c>
      <c r="F20" s="58"/>
      <c r="G20" s="58"/>
      <c r="H20" s="64"/>
      <c r="I20" s="83">
        <f>I21+I24+I30</f>
        <v>787.63782999999989</v>
      </c>
      <c r="J20" s="83">
        <f>J21+J24+J30</f>
        <v>787.66000000000008</v>
      </c>
      <c r="K20" s="23">
        <f t="shared" si="0"/>
        <v>100.00281474545226</v>
      </c>
      <c r="L20" s="15"/>
    </row>
    <row r="21" spans="1:12" ht="33" customHeight="1" x14ac:dyDescent="0.25">
      <c r="A21" s="84" t="s">
        <v>34</v>
      </c>
      <c r="B21" s="49" t="s">
        <v>13</v>
      </c>
      <c r="C21" s="49" t="s">
        <v>14</v>
      </c>
      <c r="D21" s="49" t="s">
        <v>30</v>
      </c>
      <c r="E21" s="49" t="s">
        <v>21</v>
      </c>
      <c r="F21" s="49" t="s">
        <v>32</v>
      </c>
      <c r="G21" s="49" t="s">
        <v>35</v>
      </c>
      <c r="H21" s="64"/>
      <c r="I21" s="83">
        <f t="shared" ref="I21:J22" si="3">I22</f>
        <v>251.387</v>
      </c>
      <c r="J21" s="83">
        <f t="shared" si="3"/>
        <v>251.4</v>
      </c>
      <c r="K21" s="23">
        <f t="shared" si="0"/>
        <v>100.00517130957449</v>
      </c>
    </row>
    <row r="22" spans="1:12" ht="63" x14ac:dyDescent="0.25">
      <c r="A22" s="84" t="s">
        <v>98</v>
      </c>
      <c r="B22" s="49" t="s">
        <v>13</v>
      </c>
      <c r="C22" s="49" t="s">
        <v>14</v>
      </c>
      <c r="D22" s="49" t="s">
        <v>30</v>
      </c>
      <c r="E22" s="49" t="s">
        <v>21</v>
      </c>
      <c r="F22" s="49" t="s">
        <v>32</v>
      </c>
      <c r="G22" s="49" t="s">
        <v>35</v>
      </c>
      <c r="H22" s="50" t="s">
        <v>100</v>
      </c>
      <c r="I22" s="83">
        <f t="shared" si="3"/>
        <v>251.387</v>
      </c>
      <c r="J22" s="83">
        <f t="shared" si="3"/>
        <v>251.4</v>
      </c>
      <c r="K22" s="23">
        <f t="shared" si="0"/>
        <v>100.00517130957449</v>
      </c>
    </row>
    <row r="23" spans="1:12" ht="31.5" x14ac:dyDescent="0.25">
      <c r="A23" s="84" t="s">
        <v>99</v>
      </c>
      <c r="B23" s="49" t="s">
        <v>13</v>
      </c>
      <c r="C23" s="49" t="s">
        <v>14</v>
      </c>
      <c r="D23" s="49" t="s">
        <v>30</v>
      </c>
      <c r="E23" s="49" t="s">
        <v>21</v>
      </c>
      <c r="F23" s="49" t="s">
        <v>32</v>
      </c>
      <c r="G23" s="49" t="s">
        <v>35</v>
      </c>
      <c r="H23" s="50" t="s">
        <v>101</v>
      </c>
      <c r="I23" s="83">
        <f>'Прил 2'!J24</f>
        <v>251.387</v>
      </c>
      <c r="J23" s="83">
        <f>'Прил 2'!K24</f>
        <v>251.4</v>
      </c>
      <c r="K23" s="23">
        <f t="shared" si="0"/>
        <v>100.00517130957449</v>
      </c>
    </row>
    <row r="24" spans="1:12" s="1" customFormat="1" x14ac:dyDescent="0.25">
      <c r="A24" s="54" t="s">
        <v>167</v>
      </c>
      <c r="B24" s="49" t="s">
        <v>13</v>
      </c>
      <c r="C24" s="49" t="s">
        <v>14</v>
      </c>
      <c r="D24" s="49" t="s">
        <v>30</v>
      </c>
      <c r="E24" s="49" t="s">
        <v>21</v>
      </c>
      <c r="F24" s="49" t="s">
        <v>32</v>
      </c>
      <c r="G24" s="49" t="s">
        <v>37</v>
      </c>
      <c r="H24" s="50"/>
      <c r="I24" s="83">
        <f>I25+I27</f>
        <v>227.90679</v>
      </c>
      <c r="J24" s="83">
        <f>J25+J27</f>
        <v>227.92000000000002</v>
      </c>
      <c r="K24" s="23">
        <f t="shared" si="0"/>
        <v>100.00579622923915</v>
      </c>
      <c r="L24" s="17"/>
    </row>
    <row r="25" spans="1:12" s="4" customFormat="1" ht="31.5" x14ac:dyDescent="0.25">
      <c r="A25" s="54" t="s">
        <v>94</v>
      </c>
      <c r="B25" s="49" t="s">
        <v>13</v>
      </c>
      <c r="C25" s="49" t="s">
        <v>14</v>
      </c>
      <c r="D25" s="49" t="s">
        <v>30</v>
      </c>
      <c r="E25" s="49" t="s">
        <v>21</v>
      </c>
      <c r="F25" s="49" t="s">
        <v>32</v>
      </c>
      <c r="G25" s="49" t="s">
        <v>37</v>
      </c>
      <c r="H25" s="50" t="s">
        <v>96</v>
      </c>
      <c r="I25" s="21">
        <f t="shared" ref="I25:J25" si="4">I26</f>
        <v>194.98695000000001</v>
      </c>
      <c r="J25" s="21">
        <f t="shared" si="4"/>
        <v>195</v>
      </c>
      <c r="K25" s="23">
        <f t="shared" si="0"/>
        <v>100.00669275559211</v>
      </c>
      <c r="L25" s="12"/>
    </row>
    <row r="26" spans="1:12" s="4" customFormat="1" ht="31.5" x14ac:dyDescent="0.25">
      <c r="A26" s="54" t="s">
        <v>95</v>
      </c>
      <c r="B26" s="49" t="s">
        <v>13</v>
      </c>
      <c r="C26" s="49" t="s">
        <v>14</v>
      </c>
      <c r="D26" s="49" t="s">
        <v>30</v>
      </c>
      <c r="E26" s="49" t="s">
        <v>21</v>
      </c>
      <c r="F26" s="49" t="s">
        <v>32</v>
      </c>
      <c r="G26" s="49" t="s">
        <v>37</v>
      </c>
      <c r="H26" s="3" t="s">
        <v>97</v>
      </c>
      <c r="I26" s="85">
        <f>'Прил 2'!J27</f>
        <v>194.98695000000001</v>
      </c>
      <c r="J26" s="85">
        <f>'Прил 2'!K27</f>
        <v>195</v>
      </c>
      <c r="K26" s="23">
        <f t="shared" si="0"/>
        <v>100.00669275559211</v>
      </c>
      <c r="L26" s="12"/>
    </row>
    <row r="27" spans="1:12" s="4" customFormat="1" x14ac:dyDescent="0.25">
      <c r="A27" s="53" t="s">
        <v>102</v>
      </c>
      <c r="B27" s="3" t="s">
        <v>13</v>
      </c>
      <c r="C27" s="3" t="s">
        <v>14</v>
      </c>
      <c r="D27" s="49" t="s">
        <v>105</v>
      </c>
      <c r="E27" s="49" t="s">
        <v>21</v>
      </c>
      <c r="F27" s="49" t="s">
        <v>32</v>
      </c>
      <c r="G27" s="49" t="s">
        <v>37</v>
      </c>
      <c r="H27" s="86" t="s">
        <v>103</v>
      </c>
      <c r="I27" s="85">
        <f>I29+I28</f>
        <v>32.919840000000001</v>
      </c>
      <c r="J27" s="85">
        <f>J29+J28</f>
        <v>32.92</v>
      </c>
      <c r="K27" s="23">
        <f t="shared" si="0"/>
        <v>100.00048602909371</v>
      </c>
      <c r="L27" s="12" t="s">
        <v>22</v>
      </c>
    </row>
    <row r="28" spans="1:12" s="4" customFormat="1" x14ac:dyDescent="0.25">
      <c r="A28" s="53" t="s">
        <v>211</v>
      </c>
      <c r="B28" s="3" t="s">
        <v>13</v>
      </c>
      <c r="C28" s="3" t="s">
        <v>14</v>
      </c>
      <c r="D28" s="49" t="s">
        <v>30</v>
      </c>
      <c r="E28" s="49" t="s">
        <v>21</v>
      </c>
      <c r="F28" s="49" t="s">
        <v>32</v>
      </c>
      <c r="G28" s="49" t="s">
        <v>37</v>
      </c>
      <c r="H28" s="86" t="s">
        <v>212</v>
      </c>
      <c r="I28" s="85">
        <f>'Прил 2'!J29</f>
        <v>3</v>
      </c>
      <c r="J28" s="85">
        <f>'Прил 2'!K29</f>
        <v>3</v>
      </c>
      <c r="K28" s="23">
        <f t="shared" si="0"/>
        <v>100</v>
      </c>
      <c r="L28" s="12"/>
    </row>
    <row r="29" spans="1:12" s="4" customFormat="1" x14ac:dyDescent="0.25">
      <c r="A29" s="53" t="s">
        <v>104</v>
      </c>
      <c r="B29" s="3" t="s">
        <v>13</v>
      </c>
      <c r="C29" s="3" t="s">
        <v>14</v>
      </c>
      <c r="D29" s="3">
        <v>66</v>
      </c>
      <c r="E29" s="49" t="s">
        <v>21</v>
      </c>
      <c r="F29" s="49" t="s">
        <v>32</v>
      </c>
      <c r="G29" s="49" t="s">
        <v>37</v>
      </c>
      <c r="H29" s="86" t="s">
        <v>106</v>
      </c>
      <c r="I29" s="85">
        <f>'Прил 2'!J30</f>
        <v>29.919840000000001</v>
      </c>
      <c r="J29" s="85">
        <f>'Прил 2'!K30</f>
        <v>29.92</v>
      </c>
      <c r="K29" s="23">
        <f t="shared" si="0"/>
        <v>100.00053476221797</v>
      </c>
      <c r="L29" s="12"/>
    </row>
    <row r="30" spans="1:12" s="4" customFormat="1" ht="47.25" x14ac:dyDescent="0.25">
      <c r="A30" s="176" t="s">
        <v>180</v>
      </c>
      <c r="B30" s="180" t="s">
        <v>13</v>
      </c>
      <c r="C30" s="180" t="s">
        <v>14</v>
      </c>
      <c r="D30" s="178" t="s">
        <v>30</v>
      </c>
      <c r="E30" s="177" t="s">
        <v>21</v>
      </c>
      <c r="F30" s="177" t="s">
        <v>32</v>
      </c>
      <c r="G30" s="177" t="s">
        <v>181</v>
      </c>
      <c r="H30" s="181"/>
      <c r="I30" s="85">
        <f>I31+I35+I33</f>
        <v>308.34403999999995</v>
      </c>
      <c r="J30" s="85">
        <f>J31+J35+J33</f>
        <v>308.33999999999997</v>
      </c>
      <c r="K30" s="23">
        <f t="shared" si="0"/>
        <v>99.99868977522641</v>
      </c>
      <c r="L30" s="12"/>
    </row>
    <row r="31" spans="1:12" s="4" customFormat="1" ht="63" x14ac:dyDescent="0.25">
      <c r="A31" s="179" t="s">
        <v>98</v>
      </c>
      <c r="B31" s="180" t="s">
        <v>13</v>
      </c>
      <c r="C31" s="180" t="s">
        <v>14</v>
      </c>
      <c r="D31" s="178" t="s">
        <v>30</v>
      </c>
      <c r="E31" s="177" t="s">
        <v>21</v>
      </c>
      <c r="F31" s="177" t="s">
        <v>32</v>
      </c>
      <c r="G31" s="177" t="s">
        <v>181</v>
      </c>
      <c r="H31" s="181" t="s">
        <v>100</v>
      </c>
      <c r="I31" s="85">
        <f>I32</f>
        <v>261.86611999999997</v>
      </c>
      <c r="J31" s="85">
        <f t="shared" ref="J31" si="5">J32</f>
        <v>261.87</v>
      </c>
      <c r="K31" s="23">
        <f t="shared" si="0"/>
        <v>100.00148167315422</v>
      </c>
      <c r="L31" s="12"/>
    </row>
    <row r="32" spans="1:12" s="4" customFormat="1" ht="31.5" x14ac:dyDescent="0.25">
      <c r="A32" s="179" t="s">
        <v>99</v>
      </c>
      <c r="B32" s="180" t="s">
        <v>13</v>
      </c>
      <c r="C32" s="180" t="s">
        <v>14</v>
      </c>
      <c r="D32" s="178" t="s">
        <v>30</v>
      </c>
      <c r="E32" s="177" t="s">
        <v>21</v>
      </c>
      <c r="F32" s="177" t="s">
        <v>32</v>
      </c>
      <c r="G32" s="177" t="s">
        <v>181</v>
      </c>
      <c r="H32" s="181" t="s">
        <v>101</v>
      </c>
      <c r="I32" s="85">
        <f>'Прил 2'!J33</f>
        <v>261.86611999999997</v>
      </c>
      <c r="J32" s="85">
        <f>'Прил 2'!K33</f>
        <v>261.87</v>
      </c>
      <c r="K32" s="23">
        <f t="shared" si="0"/>
        <v>100.00148167315422</v>
      </c>
      <c r="L32" s="12"/>
    </row>
    <row r="33" spans="1:12" s="4" customFormat="1" ht="31.5" x14ac:dyDescent="0.25">
      <c r="A33" s="54" t="s">
        <v>94</v>
      </c>
      <c r="B33" s="180" t="s">
        <v>13</v>
      </c>
      <c r="C33" s="180" t="s">
        <v>14</v>
      </c>
      <c r="D33" s="178" t="s">
        <v>30</v>
      </c>
      <c r="E33" s="177" t="s">
        <v>21</v>
      </c>
      <c r="F33" s="177" t="s">
        <v>32</v>
      </c>
      <c r="G33" s="177" t="s">
        <v>181</v>
      </c>
      <c r="H33" s="181" t="s">
        <v>96</v>
      </c>
      <c r="I33" s="85">
        <f>I34</f>
        <v>26.077919999999999</v>
      </c>
      <c r="J33" s="85">
        <f t="shared" ref="J33" si="6">J34</f>
        <v>26.07</v>
      </c>
      <c r="K33" s="23">
        <f t="shared" si="0"/>
        <v>99.969629479651758</v>
      </c>
      <c r="L33" s="12"/>
    </row>
    <row r="34" spans="1:12" s="4" customFormat="1" ht="31.5" x14ac:dyDescent="0.25">
      <c r="A34" s="54" t="s">
        <v>95</v>
      </c>
      <c r="B34" s="180" t="s">
        <v>13</v>
      </c>
      <c r="C34" s="180" t="s">
        <v>14</v>
      </c>
      <c r="D34" s="178" t="s">
        <v>30</v>
      </c>
      <c r="E34" s="177" t="s">
        <v>21</v>
      </c>
      <c r="F34" s="177" t="s">
        <v>32</v>
      </c>
      <c r="G34" s="177" t="s">
        <v>181</v>
      </c>
      <c r="H34" s="181" t="s">
        <v>97</v>
      </c>
      <c r="I34" s="85">
        <f>'Прил 2'!J35</f>
        <v>26.077919999999999</v>
      </c>
      <c r="J34" s="85">
        <f>'Прил 2'!K35</f>
        <v>26.07</v>
      </c>
      <c r="K34" s="23">
        <f t="shared" si="0"/>
        <v>99.969629479651758</v>
      </c>
      <c r="L34" s="12"/>
    </row>
    <row r="35" spans="1:12" s="4" customFormat="1" x14ac:dyDescent="0.25">
      <c r="A35" s="53" t="s">
        <v>102</v>
      </c>
      <c r="B35" s="180" t="s">
        <v>13</v>
      </c>
      <c r="C35" s="180" t="s">
        <v>14</v>
      </c>
      <c r="D35" s="178" t="s">
        <v>30</v>
      </c>
      <c r="E35" s="177" t="s">
        <v>21</v>
      </c>
      <c r="F35" s="177" t="s">
        <v>32</v>
      </c>
      <c r="G35" s="177" t="s">
        <v>181</v>
      </c>
      <c r="H35" s="181" t="s">
        <v>103</v>
      </c>
      <c r="I35" s="85">
        <f>I36</f>
        <v>20.399999999999999</v>
      </c>
      <c r="J35" s="85">
        <f t="shared" ref="J35" si="7">J36</f>
        <v>20.399999999999999</v>
      </c>
      <c r="K35" s="23">
        <f t="shared" si="0"/>
        <v>100</v>
      </c>
      <c r="L35" s="12"/>
    </row>
    <row r="36" spans="1:12" s="4" customFormat="1" x14ac:dyDescent="0.25">
      <c r="A36" s="53" t="s">
        <v>104</v>
      </c>
      <c r="B36" s="180" t="s">
        <v>13</v>
      </c>
      <c r="C36" s="180" t="s">
        <v>14</v>
      </c>
      <c r="D36" s="178" t="s">
        <v>30</v>
      </c>
      <c r="E36" s="177" t="s">
        <v>21</v>
      </c>
      <c r="F36" s="177" t="s">
        <v>32</v>
      </c>
      <c r="G36" s="177" t="s">
        <v>181</v>
      </c>
      <c r="H36" s="181" t="s">
        <v>106</v>
      </c>
      <c r="I36" s="85">
        <f>'Прил 2'!J37</f>
        <v>20.399999999999999</v>
      </c>
      <c r="J36" s="85">
        <f>'Прил 2'!K37</f>
        <v>20.399999999999999</v>
      </c>
      <c r="K36" s="23">
        <f t="shared" si="0"/>
        <v>100</v>
      </c>
      <c r="L36" s="12"/>
    </row>
    <row r="37" spans="1:12" s="2" customFormat="1" ht="47.25" x14ac:dyDescent="0.25">
      <c r="A37" s="62" t="s">
        <v>155</v>
      </c>
      <c r="B37" s="3" t="s">
        <v>13</v>
      </c>
      <c r="C37" s="3" t="s">
        <v>14</v>
      </c>
      <c r="D37" s="50">
        <v>89</v>
      </c>
      <c r="E37" s="49"/>
      <c r="F37" s="49"/>
      <c r="G37" s="49"/>
      <c r="H37" s="87"/>
      <c r="I37" s="85">
        <f>I38</f>
        <v>0.2</v>
      </c>
      <c r="J37" s="85">
        <f t="shared" ref="J37:J40" si="8">J38</f>
        <v>0.2</v>
      </c>
      <c r="K37" s="23">
        <f t="shared" si="0"/>
        <v>100</v>
      </c>
      <c r="L37" s="17"/>
    </row>
    <row r="38" spans="1:12" s="2" customFormat="1" ht="63" x14ac:dyDescent="0.25">
      <c r="A38" s="62" t="s">
        <v>156</v>
      </c>
      <c r="B38" s="3" t="s">
        <v>13</v>
      </c>
      <c r="C38" s="3" t="s">
        <v>14</v>
      </c>
      <c r="D38" s="50">
        <v>89</v>
      </c>
      <c r="E38" s="49" t="s">
        <v>20</v>
      </c>
      <c r="F38" s="49"/>
      <c r="G38" s="49"/>
      <c r="H38" s="87"/>
      <c r="I38" s="21">
        <f>I39</f>
        <v>0.2</v>
      </c>
      <c r="J38" s="21">
        <f t="shared" si="8"/>
        <v>0.2</v>
      </c>
      <c r="K38" s="23">
        <f t="shared" si="0"/>
        <v>100</v>
      </c>
      <c r="L38" s="17"/>
    </row>
    <row r="39" spans="1:12" ht="94.5" x14ac:dyDescent="0.25">
      <c r="A39" s="88" t="s">
        <v>127</v>
      </c>
      <c r="B39" s="3" t="s">
        <v>13</v>
      </c>
      <c r="C39" s="3" t="s">
        <v>14</v>
      </c>
      <c r="D39" s="50">
        <v>89</v>
      </c>
      <c r="E39" s="49" t="s">
        <v>20</v>
      </c>
      <c r="F39" s="49" t="s">
        <v>32</v>
      </c>
      <c r="G39" s="49" t="s">
        <v>39</v>
      </c>
      <c r="H39" s="87"/>
      <c r="I39" s="21">
        <f>I40</f>
        <v>0.2</v>
      </c>
      <c r="J39" s="21">
        <f t="shared" si="8"/>
        <v>0.2</v>
      </c>
      <c r="K39" s="23">
        <f t="shared" si="0"/>
        <v>100</v>
      </c>
    </row>
    <row r="40" spans="1:12" ht="31.5" x14ac:dyDescent="0.25">
      <c r="A40" s="54" t="s">
        <v>94</v>
      </c>
      <c r="B40" s="3" t="s">
        <v>13</v>
      </c>
      <c r="C40" s="3" t="s">
        <v>14</v>
      </c>
      <c r="D40" s="50" t="s">
        <v>44</v>
      </c>
      <c r="E40" s="3" t="s">
        <v>20</v>
      </c>
      <c r="F40" s="49" t="s">
        <v>32</v>
      </c>
      <c r="G40" s="49" t="s">
        <v>39</v>
      </c>
      <c r="H40" s="87" t="s">
        <v>96</v>
      </c>
      <c r="I40" s="21">
        <f>I41</f>
        <v>0.2</v>
      </c>
      <c r="J40" s="21">
        <f t="shared" si="8"/>
        <v>0.2</v>
      </c>
      <c r="K40" s="23">
        <f t="shared" si="0"/>
        <v>100</v>
      </c>
    </row>
    <row r="41" spans="1:12" ht="31.5" x14ac:dyDescent="0.25">
      <c r="A41" s="54" t="s">
        <v>95</v>
      </c>
      <c r="B41" s="3" t="s">
        <v>13</v>
      </c>
      <c r="C41" s="3" t="s">
        <v>14</v>
      </c>
      <c r="D41" s="50" t="s">
        <v>44</v>
      </c>
      <c r="E41" s="49" t="s">
        <v>20</v>
      </c>
      <c r="F41" s="49" t="s">
        <v>32</v>
      </c>
      <c r="G41" s="49" t="s">
        <v>39</v>
      </c>
      <c r="H41" s="87" t="s">
        <v>97</v>
      </c>
      <c r="I41" s="21">
        <f>'Прил 2'!J42</f>
        <v>0.2</v>
      </c>
      <c r="J41" s="21">
        <f>'Прил 2'!K42</f>
        <v>0.2</v>
      </c>
      <c r="K41" s="23">
        <f t="shared" si="0"/>
        <v>100</v>
      </c>
    </row>
    <row r="42" spans="1:12" x14ac:dyDescent="0.25">
      <c r="A42" s="69" t="s">
        <v>40</v>
      </c>
      <c r="B42" s="72" t="s">
        <v>13</v>
      </c>
      <c r="C42" s="72" t="s">
        <v>41</v>
      </c>
      <c r="D42" s="72"/>
      <c r="E42" s="59"/>
      <c r="F42" s="59"/>
      <c r="G42" s="73"/>
      <c r="H42" s="73"/>
      <c r="I42" s="89">
        <f>I43</f>
        <v>5</v>
      </c>
      <c r="J42" s="89">
        <f t="shared" ref="J42:J46" si="9">J43</f>
        <v>0</v>
      </c>
      <c r="K42" s="61">
        <f t="shared" si="0"/>
        <v>0</v>
      </c>
    </row>
    <row r="43" spans="1:12" ht="47.25" x14ac:dyDescent="0.25">
      <c r="A43" s="62" t="s">
        <v>155</v>
      </c>
      <c r="B43" s="49" t="s">
        <v>13</v>
      </c>
      <c r="C43" s="49" t="s">
        <v>41</v>
      </c>
      <c r="D43" s="50">
        <v>89</v>
      </c>
      <c r="E43" s="49"/>
      <c r="F43" s="49"/>
      <c r="G43" s="74"/>
      <c r="H43" s="74"/>
      <c r="I43" s="21">
        <f>I44</f>
        <v>5</v>
      </c>
      <c r="J43" s="21">
        <f t="shared" si="9"/>
        <v>0</v>
      </c>
      <c r="K43" s="23">
        <f t="shared" si="0"/>
        <v>0</v>
      </c>
      <c r="L43" s="17"/>
    </row>
    <row r="44" spans="1:12" s="4" customFormat="1" ht="63" x14ac:dyDescent="0.25">
      <c r="A44" s="62" t="s">
        <v>156</v>
      </c>
      <c r="B44" s="49" t="s">
        <v>13</v>
      </c>
      <c r="C44" s="49" t="s">
        <v>41</v>
      </c>
      <c r="D44" s="50">
        <v>89</v>
      </c>
      <c r="E44" s="49" t="s">
        <v>20</v>
      </c>
      <c r="F44" s="49"/>
      <c r="G44" s="74"/>
      <c r="H44" s="74"/>
      <c r="I44" s="21">
        <f>I45</f>
        <v>5</v>
      </c>
      <c r="J44" s="21">
        <f t="shared" si="9"/>
        <v>0</v>
      </c>
      <c r="K44" s="23">
        <f t="shared" si="0"/>
        <v>0</v>
      </c>
      <c r="L44" s="17"/>
    </row>
    <row r="45" spans="1:12" s="4" customFormat="1" ht="47.25" x14ac:dyDescent="0.25">
      <c r="A45" s="54" t="s">
        <v>157</v>
      </c>
      <c r="B45" s="49" t="s">
        <v>13</v>
      </c>
      <c r="C45" s="49" t="s">
        <v>41</v>
      </c>
      <c r="D45" s="50">
        <v>89</v>
      </c>
      <c r="E45" s="49" t="s">
        <v>20</v>
      </c>
      <c r="F45" s="49" t="s">
        <v>32</v>
      </c>
      <c r="G45" s="49" t="s">
        <v>42</v>
      </c>
      <c r="H45" s="74"/>
      <c r="I45" s="21">
        <f>I46</f>
        <v>5</v>
      </c>
      <c r="J45" s="21">
        <f t="shared" si="9"/>
        <v>0</v>
      </c>
      <c r="K45" s="23">
        <f t="shared" si="0"/>
        <v>0</v>
      </c>
      <c r="L45" s="12"/>
    </row>
    <row r="46" spans="1:12" s="18" customFormat="1" x14ac:dyDescent="0.25">
      <c r="A46" s="53" t="s">
        <v>102</v>
      </c>
      <c r="B46" s="49" t="s">
        <v>13</v>
      </c>
      <c r="C46" s="49" t="s">
        <v>41</v>
      </c>
      <c r="D46" s="50">
        <v>89</v>
      </c>
      <c r="E46" s="49" t="s">
        <v>20</v>
      </c>
      <c r="F46" s="49" t="s">
        <v>32</v>
      </c>
      <c r="G46" s="49" t="s">
        <v>42</v>
      </c>
      <c r="H46" s="74" t="s">
        <v>103</v>
      </c>
      <c r="I46" s="21">
        <f>I47</f>
        <v>5</v>
      </c>
      <c r="J46" s="21">
        <f t="shared" si="9"/>
        <v>0</v>
      </c>
      <c r="K46" s="23">
        <f t="shared" si="0"/>
        <v>0</v>
      </c>
      <c r="L46" s="12"/>
    </row>
    <row r="47" spans="1:12" s="4" customFormat="1" x14ac:dyDescent="0.25">
      <c r="A47" s="54" t="s">
        <v>43</v>
      </c>
      <c r="B47" s="49" t="s">
        <v>13</v>
      </c>
      <c r="C47" s="49" t="s">
        <v>41</v>
      </c>
      <c r="D47" s="49" t="s">
        <v>44</v>
      </c>
      <c r="E47" s="49" t="s">
        <v>20</v>
      </c>
      <c r="F47" s="49" t="s">
        <v>32</v>
      </c>
      <c r="G47" s="49" t="s">
        <v>42</v>
      </c>
      <c r="H47" s="74" t="s">
        <v>45</v>
      </c>
      <c r="I47" s="21">
        <f>'Прил 2'!J48</f>
        <v>5</v>
      </c>
      <c r="J47" s="21">
        <f>'Прил 2'!K48</f>
        <v>0</v>
      </c>
      <c r="K47" s="23">
        <f t="shared" si="0"/>
        <v>0</v>
      </c>
      <c r="L47" s="12"/>
    </row>
    <row r="48" spans="1:12" s="4" customFormat="1" x14ac:dyDescent="0.25">
      <c r="A48" s="54" t="s">
        <v>182</v>
      </c>
      <c r="B48" s="182" t="s">
        <v>13</v>
      </c>
      <c r="C48" s="72" t="s">
        <v>28</v>
      </c>
      <c r="D48" s="74"/>
      <c r="E48" s="49"/>
      <c r="F48" s="49"/>
      <c r="G48" s="49"/>
      <c r="H48" s="68"/>
      <c r="I48" s="89">
        <f>I53+I57+I49</f>
        <v>27.5</v>
      </c>
      <c r="J48" s="89">
        <f>J53+J57+J49</f>
        <v>25</v>
      </c>
      <c r="K48" s="61">
        <f t="shared" si="0"/>
        <v>90.909090909090907</v>
      </c>
      <c r="L48" s="12"/>
    </row>
    <row r="49" spans="1:12" s="4" customFormat="1" ht="47.25" x14ac:dyDescent="0.25">
      <c r="A49" s="54" t="s">
        <v>209</v>
      </c>
      <c r="B49" s="49" t="s">
        <v>13</v>
      </c>
      <c r="C49" s="49" t="s">
        <v>28</v>
      </c>
      <c r="D49" s="74" t="s">
        <v>41</v>
      </c>
      <c r="E49" s="49"/>
      <c r="F49" s="49"/>
      <c r="G49" s="49"/>
      <c r="H49" s="68"/>
      <c r="I49" s="21">
        <f>I50</f>
        <v>2</v>
      </c>
      <c r="J49" s="21">
        <f t="shared" ref="J49:J51" si="10">J50</f>
        <v>0</v>
      </c>
      <c r="K49" s="23">
        <f t="shared" si="0"/>
        <v>0</v>
      </c>
      <c r="L49" s="12"/>
    </row>
    <row r="50" spans="1:12" s="4" customFormat="1" x14ac:dyDescent="0.25">
      <c r="A50" s="54" t="s">
        <v>207</v>
      </c>
      <c r="B50" s="49" t="s">
        <v>13</v>
      </c>
      <c r="C50" s="49" t="s">
        <v>28</v>
      </c>
      <c r="D50" s="74" t="s">
        <v>41</v>
      </c>
      <c r="E50" s="49" t="s">
        <v>161</v>
      </c>
      <c r="F50" s="49" t="s">
        <v>32</v>
      </c>
      <c r="G50" s="49" t="s">
        <v>208</v>
      </c>
      <c r="H50" s="68"/>
      <c r="I50" s="21">
        <f>I51</f>
        <v>2</v>
      </c>
      <c r="J50" s="21">
        <f t="shared" si="10"/>
        <v>0</v>
      </c>
      <c r="K50" s="23">
        <f t="shared" si="0"/>
        <v>0</v>
      </c>
      <c r="L50" s="12"/>
    </row>
    <row r="51" spans="1:12" s="4" customFormat="1" ht="31.5" x14ac:dyDescent="0.25">
      <c r="A51" s="54" t="s">
        <v>94</v>
      </c>
      <c r="B51" s="49" t="s">
        <v>13</v>
      </c>
      <c r="C51" s="49" t="s">
        <v>28</v>
      </c>
      <c r="D51" s="74" t="s">
        <v>41</v>
      </c>
      <c r="E51" s="49" t="s">
        <v>161</v>
      </c>
      <c r="F51" s="49" t="s">
        <v>32</v>
      </c>
      <c r="G51" s="49" t="s">
        <v>208</v>
      </c>
      <c r="H51" s="68" t="s">
        <v>96</v>
      </c>
      <c r="I51" s="21">
        <f>I52</f>
        <v>2</v>
      </c>
      <c r="J51" s="21">
        <f t="shared" si="10"/>
        <v>0</v>
      </c>
      <c r="K51" s="23">
        <f t="shared" si="0"/>
        <v>0</v>
      </c>
      <c r="L51" s="12"/>
    </row>
    <row r="52" spans="1:12" s="4" customFormat="1" ht="31.5" x14ac:dyDescent="0.25">
      <c r="A52" s="54" t="s">
        <v>95</v>
      </c>
      <c r="B52" s="49" t="s">
        <v>13</v>
      </c>
      <c r="C52" s="49" t="s">
        <v>28</v>
      </c>
      <c r="D52" s="74" t="s">
        <v>41</v>
      </c>
      <c r="E52" s="49" t="s">
        <v>161</v>
      </c>
      <c r="F52" s="49" t="s">
        <v>32</v>
      </c>
      <c r="G52" s="49" t="s">
        <v>208</v>
      </c>
      <c r="H52" s="68" t="s">
        <v>97</v>
      </c>
      <c r="I52" s="21">
        <f>'Прил 2'!J53</f>
        <v>2</v>
      </c>
      <c r="J52" s="21">
        <f>'Прил 2'!K53</f>
        <v>0</v>
      </c>
      <c r="K52" s="23">
        <f t="shared" si="0"/>
        <v>0</v>
      </c>
      <c r="L52" s="12"/>
    </row>
    <row r="53" spans="1:12" s="4" customFormat="1" ht="47.25" x14ac:dyDescent="0.25">
      <c r="A53" s="54" t="s">
        <v>204</v>
      </c>
      <c r="B53" s="3" t="s">
        <v>13</v>
      </c>
      <c r="C53" s="3" t="s">
        <v>28</v>
      </c>
      <c r="D53" s="3" t="s">
        <v>201</v>
      </c>
      <c r="E53" s="49"/>
      <c r="F53" s="49"/>
      <c r="G53" s="49"/>
      <c r="H53" s="68"/>
      <c r="I53" s="21">
        <f>I54</f>
        <v>0.5</v>
      </c>
      <c r="J53" s="21">
        <f t="shared" ref="J53:J55" si="11">J54</f>
        <v>0</v>
      </c>
      <c r="K53" s="23">
        <f t="shared" si="0"/>
        <v>0</v>
      </c>
      <c r="L53" s="12"/>
    </row>
    <row r="54" spans="1:12" s="4" customFormat="1" ht="31.5" x14ac:dyDescent="0.25">
      <c r="A54" s="54" t="s">
        <v>202</v>
      </c>
      <c r="B54" s="3" t="s">
        <v>13</v>
      </c>
      <c r="C54" s="3" t="s">
        <v>28</v>
      </c>
      <c r="D54" s="3" t="s">
        <v>201</v>
      </c>
      <c r="E54" s="49" t="s">
        <v>161</v>
      </c>
      <c r="F54" s="49" t="s">
        <v>161</v>
      </c>
      <c r="G54" s="49" t="s">
        <v>203</v>
      </c>
      <c r="H54" s="68"/>
      <c r="I54" s="21">
        <f>I55</f>
        <v>0.5</v>
      </c>
      <c r="J54" s="21">
        <f t="shared" si="11"/>
        <v>0</v>
      </c>
      <c r="K54" s="23">
        <f t="shared" si="0"/>
        <v>0</v>
      </c>
      <c r="L54" s="12"/>
    </row>
    <row r="55" spans="1:12" s="4" customFormat="1" ht="31.5" x14ac:dyDescent="0.25">
      <c r="A55" s="54" t="s">
        <v>94</v>
      </c>
      <c r="B55" s="3" t="s">
        <v>13</v>
      </c>
      <c r="C55" s="3" t="s">
        <v>28</v>
      </c>
      <c r="D55" s="3" t="s">
        <v>201</v>
      </c>
      <c r="E55" s="3" t="s">
        <v>161</v>
      </c>
      <c r="F55" s="3" t="s">
        <v>32</v>
      </c>
      <c r="G55" s="3" t="s">
        <v>203</v>
      </c>
      <c r="H55" s="3" t="s">
        <v>96</v>
      </c>
      <c r="I55" s="21">
        <f>I56</f>
        <v>0.5</v>
      </c>
      <c r="J55" s="21">
        <f t="shared" si="11"/>
        <v>0</v>
      </c>
      <c r="K55" s="23">
        <f t="shared" si="0"/>
        <v>0</v>
      </c>
      <c r="L55" s="12"/>
    </row>
    <row r="56" spans="1:12" s="4" customFormat="1" ht="31.5" x14ac:dyDescent="0.25">
      <c r="A56" s="54" t="s">
        <v>95</v>
      </c>
      <c r="B56" s="3" t="s">
        <v>13</v>
      </c>
      <c r="C56" s="3" t="s">
        <v>28</v>
      </c>
      <c r="D56" s="3" t="s">
        <v>201</v>
      </c>
      <c r="E56" s="3" t="s">
        <v>161</v>
      </c>
      <c r="F56" s="3" t="s">
        <v>32</v>
      </c>
      <c r="G56" s="3" t="s">
        <v>203</v>
      </c>
      <c r="H56" s="3" t="s">
        <v>97</v>
      </c>
      <c r="I56" s="21">
        <f>'Прил 2'!J57</f>
        <v>0.5</v>
      </c>
      <c r="J56" s="21">
        <f>'Прил 2'!K57</f>
        <v>0</v>
      </c>
      <c r="K56" s="23">
        <f t="shared" si="0"/>
        <v>0</v>
      </c>
      <c r="L56" s="12"/>
    </row>
    <row r="57" spans="1:12" s="4" customFormat="1" ht="47.25" x14ac:dyDescent="0.25">
      <c r="A57" s="54" t="s">
        <v>199</v>
      </c>
      <c r="B57" s="3" t="s">
        <v>13</v>
      </c>
      <c r="C57" s="3" t="s">
        <v>28</v>
      </c>
      <c r="D57" s="3" t="s">
        <v>183</v>
      </c>
      <c r="E57" s="3"/>
      <c r="F57" s="3"/>
      <c r="G57" s="3"/>
      <c r="H57" s="3"/>
      <c r="I57" s="21">
        <f>I58</f>
        <v>25</v>
      </c>
      <c r="J57" s="21">
        <f t="shared" ref="J57:J60" si="12">J58</f>
        <v>25</v>
      </c>
      <c r="K57" s="23">
        <f t="shared" si="0"/>
        <v>100</v>
      </c>
      <c r="L57" s="12"/>
    </row>
    <row r="58" spans="1:12" s="4" customFormat="1" ht="47.25" x14ac:dyDescent="0.25">
      <c r="A58" s="54" t="s">
        <v>200</v>
      </c>
      <c r="B58" s="3" t="s">
        <v>13</v>
      </c>
      <c r="C58" s="3" t="s">
        <v>28</v>
      </c>
      <c r="D58" s="3" t="s">
        <v>183</v>
      </c>
      <c r="E58" s="3" t="s">
        <v>161</v>
      </c>
      <c r="F58" s="3" t="s">
        <v>13</v>
      </c>
      <c r="G58" s="3"/>
      <c r="H58" s="3"/>
      <c r="I58" s="21">
        <f>I59</f>
        <v>25</v>
      </c>
      <c r="J58" s="21">
        <f t="shared" si="12"/>
        <v>25</v>
      </c>
      <c r="K58" s="23">
        <f t="shared" si="0"/>
        <v>100</v>
      </c>
      <c r="L58" s="12"/>
    </row>
    <row r="59" spans="1:12" s="4" customFormat="1" ht="53.25" customHeight="1" x14ac:dyDescent="0.25">
      <c r="A59" s="54" t="s">
        <v>220</v>
      </c>
      <c r="B59" s="3" t="s">
        <v>13</v>
      </c>
      <c r="C59" s="3" t="s">
        <v>28</v>
      </c>
      <c r="D59" s="3" t="s">
        <v>183</v>
      </c>
      <c r="E59" s="3" t="s">
        <v>161</v>
      </c>
      <c r="F59" s="3" t="s">
        <v>13</v>
      </c>
      <c r="G59" s="3" t="s">
        <v>221</v>
      </c>
      <c r="H59" s="3"/>
      <c r="I59" s="21">
        <f>I60</f>
        <v>25</v>
      </c>
      <c r="J59" s="21">
        <f t="shared" si="12"/>
        <v>25</v>
      </c>
      <c r="K59" s="23">
        <f t="shared" si="0"/>
        <v>100</v>
      </c>
      <c r="L59" s="12"/>
    </row>
    <row r="60" spans="1:12" s="4" customFormat="1" ht="31.5" x14ac:dyDescent="0.25">
      <c r="A60" s="54" t="s">
        <v>94</v>
      </c>
      <c r="B60" s="3" t="s">
        <v>13</v>
      </c>
      <c r="C60" s="3" t="s">
        <v>28</v>
      </c>
      <c r="D60" s="3" t="s">
        <v>183</v>
      </c>
      <c r="E60" s="3" t="s">
        <v>161</v>
      </c>
      <c r="F60" s="3" t="s">
        <v>13</v>
      </c>
      <c r="G60" s="3" t="s">
        <v>221</v>
      </c>
      <c r="H60" s="3" t="s">
        <v>96</v>
      </c>
      <c r="I60" s="21">
        <f>I61</f>
        <v>25</v>
      </c>
      <c r="J60" s="21">
        <f t="shared" si="12"/>
        <v>25</v>
      </c>
      <c r="K60" s="23">
        <f t="shared" si="0"/>
        <v>100</v>
      </c>
      <c r="L60" s="12"/>
    </row>
    <row r="61" spans="1:12" s="4" customFormat="1" ht="31.5" x14ac:dyDescent="0.25">
      <c r="A61" s="54" t="s">
        <v>95</v>
      </c>
      <c r="B61" s="3" t="s">
        <v>13</v>
      </c>
      <c r="C61" s="3" t="s">
        <v>28</v>
      </c>
      <c r="D61" s="3" t="s">
        <v>183</v>
      </c>
      <c r="E61" s="3" t="s">
        <v>161</v>
      </c>
      <c r="F61" s="3" t="s">
        <v>13</v>
      </c>
      <c r="G61" s="3" t="s">
        <v>221</v>
      </c>
      <c r="H61" s="3" t="s">
        <v>97</v>
      </c>
      <c r="I61" s="21">
        <f>'Прил 2'!J62</f>
        <v>25</v>
      </c>
      <c r="J61" s="21">
        <f>'Прил 2'!K62</f>
        <v>25</v>
      </c>
      <c r="K61" s="23">
        <f t="shared" si="0"/>
        <v>100</v>
      </c>
      <c r="L61" s="12"/>
    </row>
    <row r="62" spans="1:12" x14ac:dyDescent="0.25">
      <c r="A62" s="69" t="s">
        <v>46</v>
      </c>
      <c r="B62" s="72" t="s">
        <v>24</v>
      </c>
      <c r="C62" s="72"/>
      <c r="D62" s="73"/>
      <c r="E62" s="72"/>
      <c r="F62" s="72"/>
      <c r="G62" s="72"/>
      <c r="H62" s="71"/>
      <c r="I62" s="61">
        <f>I63</f>
        <v>109.3</v>
      </c>
      <c r="J62" s="61">
        <f t="shared" ref="J62:J65" si="13">J63</f>
        <v>109.3</v>
      </c>
      <c r="K62" s="61">
        <f t="shared" si="0"/>
        <v>100</v>
      </c>
    </row>
    <row r="63" spans="1:12" x14ac:dyDescent="0.25">
      <c r="A63" s="57" t="s">
        <v>47</v>
      </c>
      <c r="B63" s="91" t="s">
        <v>24</v>
      </c>
      <c r="C63" s="91" t="s">
        <v>25</v>
      </c>
      <c r="D63" s="64"/>
      <c r="E63" s="58"/>
      <c r="F63" s="58"/>
      <c r="G63" s="58"/>
      <c r="H63" s="65"/>
      <c r="I63" s="61">
        <f>I64</f>
        <v>109.3</v>
      </c>
      <c r="J63" s="61">
        <f t="shared" si="13"/>
        <v>109.3</v>
      </c>
      <c r="K63" s="61">
        <f t="shared" si="0"/>
        <v>100</v>
      </c>
    </row>
    <row r="64" spans="1:12" ht="47.25" x14ac:dyDescent="0.25">
      <c r="A64" s="62" t="s">
        <v>155</v>
      </c>
      <c r="B64" s="86" t="s">
        <v>24</v>
      </c>
      <c r="C64" s="86" t="s">
        <v>25</v>
      </c>
      <c r="D64" s="3">
        <v>89</v>
      </c>
      <c r="E64" s="3"/>
      <c r="F64" s="3"/>
      <c r="G64" s="3"/>
      <c r="H64" s="48"/>
      <c r="I64" s="23">
        <f>I65</f>
        <v>109.3</v>
      </c>
      <c r="J64" s="23">
        <f t="shared" si="13"/>
        <v>109.3</v>
      </c>
      <c r="K64" s="23">
        <f t="shared" si="0"/>
        <v>100</v>
      </c>
      <c r="L64" s="17"/>
    </row>
    <row r="65" spans="1:12" ht="63" x14ac:dyDescent="0.25">
      <c r="A65" s="62" t="s">
        <v>156</v>
      </c>
      <c r="B65" s="86" t="s">
        <v>24</v>
      </c>
      <c r="C65" s="86" t="s">
        <v>25</v>
      </c>
      <c r="D65" s="3">
        <v>89</v>
      </c>
      <c r="E65" s="3">
        <v>1</v>
      </c>
      <c r="F65" s="3"/>
      <c r="G65" s="3"/>
      <c r="H65" s="48"/>
      <c r="I65" s="23">
        <f>I66</f>
        <v>109.3</v>
      </c>
      <c r="J65" s="23">
        <f t="shared" si="13"/>
        <v>109.3</v>
      </c>
      <c r="K65" s="23">
        <f t="shared" si="0"/>
        <v>100</v>
      </c>
      <c r="L65" s="17"/>
    </row>
    <row r="66" spans="1:12" ht="47.25" x14ac:dyDescent="0.25">
      <c r="A66" s="92" t="s">
        <v>160</v>
      </c>
      <c r="B66" s="86" t="s">
        <v>24</v>
      </c>
      <c r="C66" s="86" t="s">
        <v>25</v>
      </c>
      <c r="D66" s="93">
        <v>89</v>
      </c>
      <c r="E66" s="3">
        <v>1</v>
      </c>
      <c r="F66" s="3" t="s">
        <v>32</v>
      </c>
      <c r="G66" s="3">
        <v>51180</v>
      </c>
      <c r="H66" s="48"/>
      <c r="I66" s="23">
        <f>I67+I69</f>
        <v>109.3</v>
      </c>
      <c r="J66" s="23">
        <f>J67+J69</f>
        <v>109.3</v>
      </c>
      <c r="K66" s="23">
        <f t="shared" si="0"/>
        <v>100</v>
      </c>
    </row>
    <row r="67" spans="1:12" ht="63" x14ac:dyDescent="0.25">
      <c r="A67" s="84" t="s">
        <v>98</v>
      </c>
      <c r="B67" s="86" t="s">
        <v>24</v>
      </c>
      <c r="C67" s="86" t="s">
        <v>25</v>
      </c>
      <c r="D67" s="93">
        <v>89</v>
      </c>
      <c r="E67" s="3">
        <v>1</v>
      </c>
      <c r="F67" s="3" t="s">
        <v>32</v>
      </c>
      <c r="G67" s="3" t="s">
        <v>48</v>
      </c>
      <c r="H67" s="48" t="s">
        <v>100</v>
      </c>
      <c r="I67" s="23">
        <f>I68</f>
        <v>105.3</v>
      </c>
      <c r="J67" s="23">
        <f>J68</f>
        <v>105.3</v>
      </c>
      <c r="K67" s="23">
        <f t="shared" si="0"/>
        <v>100</v>
      </c>
    </row>
    <row r="68" spans="1:12" ht="31.5" x14ac:dyDescent="0.25">
      <c r="A68" s="84" t="s">
        <v>99</v>
      </c>
      <c r="B68" s="86" t="s">
        <v>24</v>
      </c>
      <c r="C68" s="86" t="s">
        <v>25</v>
      </c>
      <c r="D68" s="93">
        <v>89</v>
      </c>
      <c r="E68" s="3">
        <v>1</v>
      </c>
      <c r="F68" s="3" t="s">
        <v>32</v>
      </c>
      <c r="G68" s="3" t="s">
        <v>48</v>
      </c>
      <c r="H68" s="48" t="s">
        <v>101</v>
      </c>
      <c r="I68" s="23">
        <f>'Прил 2'!J69</f>
        <v>105.3</v>
      </c>
      <c r="J68" s="23">
        <f>'Прил 2'!K69</f>
        <v>105.3</v>
      </c>
      <c r="K68" s="23">
        <f t="shared" si="0"/>
        <v>100</v>
      </c>
    </row>
    <row r="69" spans="1:12" ht="31.5" x14ac:dyDescent="0.25">
      <c r="A69" s="54" t="s">
        <v>94</v>
      </c>
      <c r="B69" s="86" t="s">
        <v>24</v>
      </c>
      <c r="C69" s="86" t="s">
        <v>25</v>
      </c>
      <c r="D69" s="93">
        <v>89</v>
      </c>
      <c r="E69" s="3">
        <v>1</v>
      </c>
      <c r="F69" s="3" t="s">
        <v>32</v>
      </c>
      <c r="G69" s="3">
        <v>51180</v>
      </c>
      <c r="H69" s="48" t="s">
        <v>96</v>
      </c>
      <c r="I69" s="23">
        <f t="shared" ref="I69:J69" si="14">I70</f>
        <v>4</v>
      </c>
      <c r="J69" s="23">
        <f t="shared" si="14"/>
        <v>4</v>
      </c>
      <c r="K69" s="23">
        <f t="shared" si="0"/>
        <v>100</v>
      </c>
    </row>
    <row r="70" spans="1:12" ht="31.5" x14ac:dyDescent="0.25">
      <c r="A70" s="54" t="s">
        <v>95</v>
      </c>
      <c r="B70" s="86" t="s">
        <v>24</v>
      </c>
      <c r="C70" s="86" t="s">
        <v>25</v>
      </c>
      <c r="D70" s="93">
        <v>89</v>
      </c>
      <c r="E70" s="3">
        <v>1</v>
      </c>
      <c r="F70" s="3" t="s">
        <v>32</v>
      </c>
      <c r="G70" s="3">
        <v>51180</v>
      </c>
      <c r="H70" s="48" t="s">
        <v>97</v>
      </c>
      <c r="I70" s="23">
        <f>'Прил 2'!J71</f>
        <v>4</v>
      </c>
      <c r="J70" s="23">
        <f>'Прил 2'!K71</f>
        <v>4</v>
      </c>
      <c r="K70" s="23">
        <f t="shared" si="0"/>
        <v>100</v>
      </c>
    </row>
    <row r="71" spans="1:12" x14ac:dyDescent="0.25">
      <c r="A71" s="57" t="s">
        <v>49</v>
      </c>
      <c r="B71" s="91" t="s">
        <v>14</v>
      </c>
      <c r="C71" s="91"/>
      <c r="D71" s="58"/>
      <c r="E71" s="58"/>
      <c r="F71" s="58"/>
      <c r="G71" s="58"/>
      <c r="H71" s="58"/>
      <c r="I71" s="61">
        <f>I72+I81</f>
        <v>349.2</v>
      </c>
      <c r="J71" s="61">
        <f>J72+J81</f>
        <v>307.39999999999998</v>
      </c>
      <c r="K71" s="61">
        <f t="shared" ref="K71:K125" si="15">J71/I71*100</f>
        <v>88.02978235967926</v>
      </c>
    </row>
    <row r="72" spans="1:12" x14ac:dyDescent="0.25">
      <c r="A72" s="57" t="s">
        <v>50</v>
      </c>
      <c r="B72" s="58" t="s">
        <v>14</v>
      </c>
      <c r="C72" s="58" t="s">
        <v>26</v>
      </c>
      <c r="D72" s="94"/>
      <c r="E72" s="94"/>
      <c r="F72" s="94"/>
      <c r="G72" s="94"/>
      <c r="H72" s="58"/>
      <c r="I72" s="61">
        <f>I73+I77</f>
        <v>309.2</v>
      </c>
      <c r="J72" s="61">
        <f t="shared" ref="J72" si="16">J73+J77</f>
        <v>267.39999999999998</v>
      </c>
      <c r="K72" s="61">
        <f t="shared" si="15"/>
        <v>86.481241914618366</v>
      </c>
    </row>
    <row r="73" spans="1:12" ht="47.25" x14ac:dyDescent="0.25">
      <c r="A73" s="96" t="s">
        <v>198</v>
      </c>
      <c r="B73" s="49" t="s">
        <v>14</v>
      </c>
      <c r="C73" s="49" t="s">
        <v>26</v>
      </c>
      <c r="D73" s="49" t="s">
        <v>28</v>
      </c>
      <c r="E73" s="49"/>
      <c r="F73" s="49"/>
      <c r="G73" s="49"/>
      <c r="H73" s="3"/>
      <c r="I73" s="23">
        <f>I74</f>
        <v>309.2</v>
      </c>
      <c r="J73" s="23">
        <f t="shared" ref="I73:J75" si="17">J74</f>
        <v>267.39999999999998</v>
      </c>
      <c r="K73" s="23">
        <f t="shared" si="15"/>
        <v>86.481241914618366</v>
      </c>
      <c r="L73" s="19"/>
    </row>
    <row r="74" spans="1:12" ht="179.25" customHeight="1" x14ac:dyDescent="0.25">
      <c r="A74" s="159" t="s">
        <v>162</v>
      </c>
      <c r="B74" s="49" t="s">
        <v>14</v>
      </c>
      <c r="C74" s="49" t="s">
        <v>26</v>
      </c>
      <c r="D74" s="49" t="s">
        <v>28</v>
      </c>
      <c r="E74" s="49" t="s">
        <v>161</v>
      </c>
      <c r="F74" s="49" t="s">
        <v>13</v>
      </c>
      <c r="G74" s="49" t="s">
        <v>51</v>
      </c>
      <c r="H74" s="3"/>
      <c r="I74" s="23">
        <f t="shared" si="17"/>
        <v>309.2</v>
      </c>
      <c r="J74" s="23">
        <f t="shared" si="17"/>
        <v>267.39999999999998</v>
      </c>
      <c r="K74" s="23">
        <f t="shared" si="15"/>
        <v>86.481241914618366</v>
      </c>
      <c r="L74" s="19"/>
    </row>
    <row r="75" spans="1:12" ht="31.5" x14ac:dyDescent="0.25">
      <c r="A75" s="54" t="s">
        <v>94</v>
      </c>
      <c r="B75" s="49" t="s">
        <v>14</v>
      </c>
      <c r="C75" s="49" t="s">
        <v>26</v>
      </c>
      <c r="D75" s="49" t="s">
        <v>28</v>
      </c>
      <c r="E75" s="49" t="s">
        <v>161</v>
      </c>
      <c r="F75" s="49" t="s">
        <v>13</v>
      </c>
      <c r="G75" s="49" t="s">
        <v>51</v>
      </c>
      <c r="H75" s="3" t="s">
        <v>96</v>
      </c>
      <c r="I75" s="23">
        <f t="shared" si="17"/>
        <v>309.2</v>
      </c>
      <c r="J75" s="23">
        <f t="shared" si="17"/>
        <v>267.39999999999998</v>
      </c>
      <c r="K75" s="23">
        <f t="shared" si="15"/>
        <v>86.481241914618366</v>
      </c>
    </row>
    <row r="76" spans="1:12" ht="31.5" x14ac:dyDescent="0.25">
      <c r="A76" s="54" t="s">
        <v>95</v>
      </c>
      <c r="B76" s="49" t="s">
        <v>14</v>
      </c>
      <c r="C76" s="49" t="s">
        <v>26</v>
      </c>
      <c r="D76" s="49" t="s">
        <v>28</v>
      </c>
      <c r="E76" s="49" t="s">
        <v>161</v>
      </c>
      <c r="F76" s="49" t="s">
        <v>13</v>
      </c>
      <c r="G76" s="49" t="s">
        <v>51</v>
      </c>
      <c r="H76" s="3" t="s">
        <v>97</v>
      </c>
      <c r="I76" s="23">
        <f>'Прил 2'!J77</f>
        <v>309.2</v>
      </c>
      <c r="J76" s="23">
        <f>'Прил 2'!K77</f>
        <v>267.39999999999998</v>
      </c>
      <c r="K76" s="23">
        <f t="shared" si="15"/>
        <v>86.481241914618366</v>
      </c>
    </row>
    <row r="77" spans="1:12" ht="47.25" x14ac:dyDescent="0.25">
      <c r="A77" s="90" t="s">
        <v>206</v>
      </c>
      <c r="B77" s="3" t="s">
        <v>14</v>
      </c>
      <c r="C77" s="3" t="s">
        <v>26</v>
      </c>
      <c r="D77" s="3" t="s">
        <v>205</v>
      </c>
      <c r="E77" s="3"/>
      <c r="F77" s="3"/>
      <c r="G77" s="3"/>
      <c r="H77" s="3"/>
      <c r="I77" s="23">
        <f>I78</f>
        <v>0</v>
      </c>
      <c r="J77" s="23">
        <f t="shared" ref="J77:J79" si="18">J78</f>
        <v>0</v>
      </c>
      <c r="K77" s="23" t="e">
        <f t="shared" si="15"/>
        <v>#DIV/0!</v>
      </c>
    </row>
    <row r="78" spans="1:12" ht="173.25" x14ac:dyDescent="0.25">
      <c r="A78" s="159" t="s">
        <v>162</v>
      </c>
      <c r="B78" s="49" t="s">
        <v>14</v>
      </c>
      <c r="C78" s="49" t="s">
        <v>26</v>
      </c>
      <c r="D78" s="49" t="s">
        <v>205</v>
      </c>
      <c r="E78" s="49" t="s">
        <v>161</v>
      </c>
      <c r="F78" s="49" t="s">
        <v>13</v>
      </c>
      <c r="G78" s="49" t="s">
        <v>51</v>
      </c>
      <c r="H78" s="3"/>
      <c r="I78" s="23">
        <f>I79</f>
        <v>0</v>
      </c>
      <c r="J78" s="23">
        <f t="shared" si="18"/>
        <v>0</v>
      </c>
      <c r="K78" s="23" t="e">
        <f t="shared" si="15"/>
        <v>#DIV/0!</v>
      </c>
    </row>
    <row r="79" spans="1:12" ht="31.5" x14ac:dyDescent="0.25">
      <c r="A79" s="54" t="s">
        <v>94</v>
      </c>
      <c r="B79" s="49" t="s">
        <v>14</v>
      </c>
      <c r="C79" s="49" t="s">
        <v>26</v>
      </c>
      <c r="D79" s="49" t="s">
        <v>205</v>
      </c>
      <c r="E79" s="49" t="s">
        <v>161</v>
      </c>
      <c r="F79" s="49" t="s">
        <v>13</v>
      </c>
      <c r="G79" s="49" t="s">
        <v>51</v>
      </c>
      <c r="H79" s="3" t="s">
        <v>96</v>
      </c>
      <c r="I79" s="23">
        <f>I80</f>
        <v>0</v>
      </c>
      <c r="J79" s="23">
        <f t="shared" si="18"/>
        <v>0</v>
      </c>
      <c r="K79" s="23" t="e">
        <f t="shared" si="15"/>
        <v>#DIV/0!</v>
      </c>
    </row>
    <row r="80" spans="1:12" ht="31.5" x14ac:dyDescent="0.25">
      <c r="A80" s="54" t="s">
        <v>95</v>
      </c>
      <c r="B80" s="49" t="s">
        <v>14</v>
      </c>
      <c r="C80" s="49" t="s">
        <v>26</v>
      </c>
      <c r="D80" s="49" t="s">
        <v>205</v>
      </c>
      <c r="E80" s="49" t="s">
        <v>161</v>
      </c>
      <c r="F80" s="49" t="s">
        <v>13</v>
      </c>
      <c r="G80" s="49" t="s">
        <v>51</v>
      </c>
      <c r="H80" s="3" t="s">
        <v>97</v>
      </c>
      <c r="I80" s="23">
        <f>'Прил 2'!J81</f>
        <v>0</v>
      </c>
      <c r="J80" s="23">
        <f>'Прил 2'!K81</f>
        <v>0</v>
      </c>
      <c r="K80" s="23" t="e">
        <f t="shared" si="15"/>
        <v>#DIV/0!</v>
      </c>
    </row>
    <row r="81" spans="1:12" x14ac:dyDescent="0.25">
      <c r="A81" s="220" t="s">
        <v>217</v>
      </c>
      <c r="B81" s="72" t="s">
        <v>14</v>
      </c>
      <c r="C81" s="72" t="s">
        <v>132</v>
      </c>
      <c r="D81" s="72"/>
      <c r="E81" s="72"/>
      <c r="F81" s="72"/>
      <c r="G81" s="72"/>
      <c r="H81" s="58"/>
      <c r="I81" s="61">
        <f>I82</f>
        <v>40</v>
      </c>
      <c r="J81" s="61">
        <f t="shared" ref="J81" si="19">J82</f>
        <v>40</v>
      </c>
      <c r="K81" s="61">
        <f t="shared" si="15"/>
        <v>100</v>
      </c>
    </row>
    <row r="82" spans="1:12" ht="47.25" x14ac:dyDescent="0.25">
      <c r="A82" s="96" t="s">
        <v>155</v>
      </c>
      <c r="B82" s="49" t="s">
        <v>14</v>
      </c>
      <c r="C82" s="49" t="s">
        <v>132</v>
      </c>
      <c r="D82" s="49" t="s">
        <v>44</v>
      </c>
      <c r="E82" s="49"/>
      <c r="F82" s="49"/>
      <c r="G82" s="49"/>
      <c r="H82" s="3"/>
      <c r="I82" s="23">
        <f>I84</f>
        <v>40</v>
      </c>
      <c r="J82" s="23">
        <f t="shared" ref="J82" si="20">J84</f>
        <v>40</v>
      </c>
      <c r="K82" s="23">
        <f t="shared" si="15"/>
        <v>100</v>
      </c>
    </row>
    <row r="83" spans="1:12" ht="63" x14ac:dyDescent="0.25">
      <c r="A83" s="97" t="s">
        <v>156</v>
      </c>
      <c r="B83" s="49" t="s">
        <v>14</v>
      </c>
      <c r="C83" s="49" t="s">
        <v>132</v>
      </c>
      <c r="D83" s="49" t="s">
        <v>44</v>
      </c>
      <c r="E83" s="49" t="s">
        <v>20</v>
      </c>
      <c r="F83" s="49"/>
      <c r="G83" s="49"/>
      <c r="H83" s="3"/>
      <c r="I83" s="23">
        <f>I84</f>
        <v>40</v>
      </c>
      <c r="J83" s="23">
        <f t="shared" ref="J83:J85" si="21">J84</f>
        <v>40</v>
      </c>
      <c r="K83" s="23">
        <f t="shared" si="15"/>
        <v>100</v>
      </c>
    </row>
    <row r="84" spans="1:12" ht="94.5" x14ac:dyDescent="0.25">
      <c r="A84" s="97" t="s">
        <v>218</v>
      </c>
      <c r="B84" s="49" t="s">
        <v>14</v>
      </c>
      <c r="C84" s="49" t="s">
        <v>132</v>
      </c>
      <c r="D84" s="49" t="s">
        <v>44</v>
      </c>
      <c r="E84" s="49" t="s">
        <v>20</v>
      </c>
      <c r="F84" s="49" t="s">
        <v>32</v>
      </c>
      <c r="G84" s="49" t="s">
        <v>219</v>
      </c>
      <c r="H84" s="3"/>
      <c r="I84" s="23">
        <f>I85</f>
        <v>40</v>
      </c>
      <c r="J84" s="23">
        <f t="shared" si="21"/>
        <v>40</v>
      </c>
      <c r="K84" s="23">
        <f t="shared" si="15"/>
        <v>100</v>
      </c>
    </row>
    <row r="85" spans="1:12" ht="31.5" x14ac:dyDescent="0.25">
      <c r="A85" s="54" t="s">
        <v>94</v>
      </c>
      <c r="B85" s="49" t="s">
        <v>14</v>
      </c>
      <c r="C85" s="49" t="s">
        <v>132</v>
      </c>
      <c r="D85" s="49" t="s">
        <v>44</v>
      </c>
      <c r="E85" s="49" t="s">
        <v>20</v>
      </c>
      <c r="F85" s="49" t="s">
        <v>32</v>
      </c>
      <c r="G85" s="49" t="s">
        <v>219</v>
      </c>
      <c r="H85" s="3" t="s">
        <v>96</v>
      </c>
      <c r="I85" s="23">
        <f>I86</f>
        <v>40</v>
      </c>
      <c r="J85" s="23">
        <f t="shared" si="21"/>
        <v>40</v>
      </c>
      <c r="K85" s="23">
        <f t="shared" si="15"/>
        <v>100</v>
      </c>
    </row>
    <row r="86" spans="1:12" ht="31.5" x14ac:dyDescent="0.25">
      <c r="A86" s="54" t="s">
        <v>95</v>
      </c>
      <c r="B86" s="49" t="s">
        <v>14</v>
      </c>
      <c r="C86" s="49" t="s">
        <v>132</v>
      </c>
      <c r="D86" s="49" t="s">
        <v>44</v>
      </c>
      <c r="E86" s="49" t="s">
        <v>20</v>
      </c>
      <c r="F86" s="49" t="s">
        <v>32</v>
      </c>
      <c r="G86" s="49" t="s">
        <v>219</v>
      </c>
      <c r="H86" s="3" t="s">
        <v>97</v>
      </c>
      <c r="I86" s="23">
        <f>'Прил 2'!J87</f>
        <v>40</v>
      </c>
      <c r="J86" s="23">
        <f>'Прил 2'!K87</f>
        <v>40</v>
      </c>
      <c r="K86" s="23">
        <f t="shared" si="15"/>
        <v>100</v>
      </c>
    </row>
    <row r="87" spans="1:12" x14ac:dyDescent="0.25">
      <c r="A87" s="57" t="s">
        <v>17</v>
      </c>
      <c r="B87" s="58" t="s">
        <v>16</v>
      </c>
      <c r="C87" s="58"/>
      <c r="D87" s="58"/>
      <c r="E87" s="58"/>
      <c r="F87" s="58"/>
      <c r="G87" s="22"/>
      <c r="H87" s="22"/>
      <c r="I87" s="61">
        <f>I88+I99</f>
        <v>613.85143000000005</v>
      </c>
      <c r="J87" s="61">
        <f>J88+J99</f>
        <v>613.851</v>
      </c>
      <c r="K87" s="61">
        <f t="shared" si="15"/>
        <v>99.999929950476769</v>
      </c>
    </row>
    <row r="88" spans="1:12" x14ac:dyDescent="0.25">
      <c r="A88" s="57" t="s">
        <v>52</v>
      </c>
      <c r="B88" s="58" t="s">
        <v>16</v>
      </c>
      <c r="C88" s="58" t="s">
        <v>24</v>
      </c>
      <c r="D88" s="58"/>
      <c r="E88" s="58"/>
      <c r="F88" s="58"/>
      <c r="G88" s="60"/>
      <c r="H88" s="60"/>
      <c r="I88" s="61">
        <f>I89+I94</f>
        <v>110</v>
      </c>
      <c r="J88" s="61">
        <f t="shared" ref="J88" si="22">J89+J94</f>
        <v>110</v>
      </c>
      <c r="K88" s="61">
        <f t="shared" si="15"/>
        <v>100</v>
      </c>
    </row>
    <row r="89" spans="1:12" ht="63" x14ac:dyDescent="0.25">
      <c r="A89" s="183" t="s">
        <v>187</v>
      </c>
      <c r="B89" s="3" t="s">
        <v>16</v>
      </c>
      <c r="C89" s="3" t="s">
        <v>24</v>
      </c>
      <c r="D89" s="3" t="s">
        <v>132</v>
      </c>
      <c r="E89" s="3"/>
      <c r="F89" s="3"/>
      <c r="G89" s="22"/>
      <c r="H89" s="22"/>
      <c r="I89" s="23">
        <f>I90</f>
        <v>80</v>
      </c>
      <c r="J89" s="23">
        <f t="shared" ref="J89:J90" si="23">J90</f>
        <v>80</v>
      </c>
      <c r="K89" s="23">
        <f t="shared" si="15"/>
        <v>100</v>
      </c>
      <c r="L89" s="17"/>
    </row>
    <row r="90" spans="1:12" ht="31.5" x14ac:dyDescent="0.25">
      <c r="A90" s="96" t="s">
        <v>184</v>
      </c>
      <c r="B90" s="3" t="s">
        <v>16</v>
      </c>
      <c r="C90" s="3" t="s">
        <v>24</v>
      </c>
      <c r="D90" s="3" t="s">
        <v>132</v>
      </c>
      <c r="E90" s="3" t="s">
        <v>161</v>
      </c>
      <c r="F90" s="3" t="s">
        <v>13</v>
      </c>
      <c r="G90" s="22"/>
      <c r="H90" s="22"/>
      <c r="I90" s="23">
        <f>I91</f>
        <v>80</v>
      </c>
      <c r="J90" s="23">
        <f t="shared" si="23"/>
        <v>80</v>
      </c>
      <c r="K90" s="23">
        <f t="shared" si="15"/>
        <v>100</v>
      </c>
      <c r="L90" s="17"/>
    </row>
    <row r="91" spans="1:12" ht="37.5" customHeight="1" x14ac:dyDescent="0.25">
      <c r="A91" s="90" t="s">
        <v>185</v>
      </c>
      <c r="B91" s="3" t="s">
        <v>16</v>
      </c>
      <c r="C91" s="3" t="s">
        <v>24</v>
      </c>
      <c r="D91" s="3" t="s">
        <v>132</v>
      </c>
      <c r="E91" s="3" t="s">
        <v>161</v>
      </c>
      <c r="F91" s="3" t="s">
        <v>13</v>
      </c>
      <c r="G91" s="3" t="s">
        <v>186</v>
      </c>
      <c r="H91" s="48"/>
      <c r="I91" s="23">
        <f>I92</f>
        <v>80</v>
      </c>
      <c r="J91" s="23">
        <f t="shared" ref="J91:J92" si="24">J92</f>
        <v>80</v>
      </c>
      <c r="K91" s="23">
        <f t="shared" si="15"/>
        <v>100</v>
      </c>
      <c r="L91" s="19"/>
    </row>
    <row r="92" spans="1:12" ht="31.5" x14ac:dyDescent="0.25">
      <c r="A92" s="54" t="s">
        <v>94</v>
      </c>
      <c r="B92" s="3" t="s">
        <v>16</v>
      </c>
      <c r="C92" s="3" t="s">
        <v>24</v>
      </c>
      <c r="D92" s="3" t="s">
        <v>132</v>
      </c>
      <c r="E92" s="3" t="s">
        <v>161</v>
      </c>
      <c r="F92" s="3" t="s">
        <v>13</v>
      </c>
      <c r="G92" s="3" t="s">
        <v>186</v>
      </c>
      <c r="H92" s="48" t="s">
        <v>96</v>
      </c>
      <c r="I92" s="23">
        <f>I93</f>
        <v>80</v>
      </c>
      <c r="J92" s="23">
        <f t="shared" si="24"/>
        <v>80</v>
      </c>
      <c r="K92" s="23">
        <f t="shared" si="15"/>
        <v>100</v>
      </c>
    </row>
    <row r="93" spans="1:12" ht="31.5" x14ac:dyDescent="0.25">
      <c r="A93" s="54" t="s">
        <v>95</v>
      </c>
      <c r="B93" s="3" t="s">
        <v>16</v>
      </c>
      <c r="C93" s="3" t="s">
        <v>24</v>
      </c>
      <c r="D93" s="3" t="s">
        <v>132</v>
      </c>
      <c r="E93" s="3" t="s">
        <v>161</v>
      </c>
      <c r="F93" s="3" t="s">
        <v>13</v>
      </c>
      <c r="G93" s="3" t="s">
        <v>186</v>
      </c>
      <c r="H93" s="48" t="s">
        <v>97</v>
      </c>
      <c r="I93" s="23">
        <f>'Прил 2'!J94</f>
        <v>80</v>
      </c>
      <c r="J93" s="23">
        <f>'Прил 2'!K94</f>
        <v>80</v>
      </c>
      <c r="K93" s="23">
        <f t="shared" si="15"/>
        <v>100</v>
      </c>
    </row>
    <row r="94" spans="1:12" ht="47.25" x14ac:dyDescent="0.25">
      <c r="A94" s="62" t="s">
        <v>155</v>
      </c>
      <c r="B94" s="3" t="s">
        <v>16</v>
      </c>
      <c r="C94" s="3" t="s">
        <v>24</v>
      </c>
      <c r="D94" s="3" t="s">
        <v>44</v>
      </c>
      <c r="E94" s="58"/>
      <c r="F94" s="58"/>
      <c r="G94" s="60"/>
      <c r="H94" s="60"/>
      <c r="I94" s="23">
        <f>I95</f>
        <v>30</v>
      </c>
      <c r="J94" s="23">
        <f t="shared" ref="J94:J97" si="25">J95</f>
        <v>30</v>
      </c>
      <c r="K94" s="23">
        <f t="shared" si="15"/>
        <v>100</v>
      </c>
    </row>
    <row r="95" spans="1:12" ht="63" x14ac:dyDescent="0.25">
      <c r="A95" s="62" t="s">
        <v>156</v>
      </c>
      <c r="B95" s="3" t="s">
        <v>16</v>
      </c>
      <c r="C95" s="3" t="s">
        <v>24</v>
      </c>
      <c r="D95" s="3" t="s">
        <v>44</v>
      </c>
      <c r="E95" s="3" t="s">
        <v>20</v>
      </c>
      <c r="F95" s="3"/>
      <c r="G95" s="22"/>
      <c r="H95" s="22"/>
      <c r="I95" s="23">
        <f>I96</f>
        <v>30</v>
      </c>
      <c r="J95" s="23">
        <f t="shared" si="25"/>
        <v>30</v>
      </c>
      <c r="K95" s="23">
        <f t="shared" si="15"/>
        <v>100</v>
      </c>
    </row>
    <row r="96" spans="1:12" ht="78.75" x14ac:dyDescent="0.25">
      <c r="A96" s="90" t="s">
        <v>196</v>
      </c>
      <c r="B96" s="3" t="s">
        <v>16</v>
      </c>
      <c r="C96" s="3" t="s">
        <v>24</v>
      </c>
      <c r="D96" s="3">
        <v>89</v>
      </c>
      <c r="E96" s="3">
        <v>1</v>
      </c>
      <c r="F96" s="3" t="s">
        <v>32</v>
      </c>
      <c r="G96" s="3" t="s">
        <v>197</v>
      </c>
      <c r="H96" s="48"/>
      <c r="I96" s="23">
        <f>I97</f>
        <v>30</v>
      </c>
      <c r="J96" s="23">
        <f t="shared" si="25"/>
        <v>30</v>
      </c>
      <c r="K96" s="23">
        <f t="shared" si="15"/>
        <v>100</v>
      </c>
    </row>
    <row r="97" spans="1:11" ht="31.5" x14ac:dyDescent="0.25">
      <c r="A97" s="54" t="s">
        <v>94</v>
      </c>
      <c r="B97" s="3" t="s">
        <v>16</v>
      </c>
      <c r="C97" s="3" t="s">
        <v>24</v>
      </c>
      <c r="D97" s="3">
        <v>89</v>
      </c>
      <c r="E97" s="3">
        <v>1</v>
      </c>
      <c r="F97" s="3" t="s">
        <v>32</v>
      </c>
      <c r="G97" s="3" t="s">
        <v>197</v>
      </c>
      <c r="H97" s="48" t="s">
        <v>96</v>
      </c>
      <c r="I97" s="23">
        <f>I98</f>
        <v>30</v>
      </c>
      <c r="J97" s="23">
        <f t="shared" si="25"/>
        <v>30</v>
      </c>
      <c r="K97" s="23">
        <f t="shared" si="15"/>
        <v>100</v>
      </c>
    </row>
    <row r="98" spans="1:11" ht="31.5" x14ac:dyDescent="0.25">
      <c r="A98" s="54" t="s">
        <v>95</v>
      </c>
      <c r="B98" s="3" t="s">
        <v>16</v>
      </c>
      <c r="C98" s="3" t="s">
        <v>24</v>
      </c>
      <c r="D98" s="3">
        <v>89</v>
      </c>
      <c r="E98" s="3">
        <v>1</v>
      </c>
      <c r="F98" s="3" t="s">
        <v>32</v>
      </c>
      <c r="G98" s="3" t="s">
        <v>197</v>
      </c>
      <c r="H98" s="48" t="s">
        <v>97</v>
      </c>
      <c r="I98" s="23">
        <f>'Прил 2'!J99</f>
        <v>30</v>
      </c>
      <c r="J98" s="23">
        <f>'Прил 2'!K99</f>
        <v>30</v>
      </c>
      <c r="K98" s="23">
        <f t="shared" si="15"/>
        <v>100</v>
      </c>
    </row>
    <row r="99" spans="1:11" x14ac:dyDescent="0.25">
      <c r="A99" s="57" t="s">
        <v>53</v>
      </c>
      <c r="B99" s="58" t="s">
        <v>16</v>
      </c>
      <c r="C99" s="58" t="s">
        <v>25</v>
      </c>
      <c r="D99" s="58"/>
      <c r="E99" s="58"/>
      <c r="F99" s="59"/>
      <c r="G99" s="60"/>
      <c r="H99" s="60"/>
      <c r="I99" s="61">
        <f>I105+I100</f>
        <v>503.85143000000005</v>
      </c>
      <c r="J99" s="61">
        <f>J105+J100</f>
        <v>503.851</v>
      </c>
      <c r="K99" s="61">
        <f t="shared" si="15"/>
        <v>99.99991465738222</v>
      </c>
    </row>
    <row r="100" spans="1:11" ht="47.25" x14ac:dyDescent="0.25">
      <c r="A100" s="194" t="s">
        <v>191</v>
      </c>
      <c r="B100" s="180" t="s">
        <v>16</v>
      </c>
      <c r="C100" s="180" t="s">
        <v>25</v>
      </c>
      <c r="D100" s="180" t="s">
        <v>192</v>
      </c>
      <c r="E100" s="196"/>
      <c r="F100" s="196"/>
      <c r="G100" s="196"/>
      <c r="H100" s="196"/>
      <c r="I100" s="23">
        <f>I101</f>
        <v>443.85143000000005</v>
      </c>
      <c r="J100" s="23">
        <f t="shared" ref="J100:J103" si="26">J101</f>
        <v>443.851</v>
      </c>
      <c r="K100" s="23">
        <f t="shared" si="15"/>
        <v>99.999903120735681</v>
      </c>
    </row>
    <row r="101" spans="1:11" x14ac:dyDescent="0.25">
      <c r="A101" s="194" t="s">
        <v>193</v>
      </c>
      <c r="B101" s="180" t="s">
        <v>16</v>
      </c>
      <c r="C101" s="180" t="s">
        <v>25</v>
      </c>
      <c r="D101" s="180" t="s">
        <v>192</v>
      </c>
      <c r="E101" s="196" t="s">
        <v>161</v>
      </c>
      <c r="F101" s="196" t="s">
        <v>24</v>
      </c>
      <c r="G101" s="196"/>
      <c r="H101" s="196"/>
      <c r="I101" s="23">
        <f>I102</f>
        <v>443.85143000000005</v>
      </c>
      <c r="J101" s="23">
        <f t="shared" si="26"/>
        <v>443.851</v>
      </c>
      <c r="K101" s="23">
        <f t="shared" si="15"/>
        <v>99.999903120735681</v>
      </c>
    </row>
    <row r="102" spans="1:11" x14ac:dyDescent="0.25">
      <c r="A102" s="194" t="s">
        <v>194</v>
      </c>
      <c r="B102" s="180" t="s">
        <v>16</v>
      </c>
      <c r="C102" s="180" t="s">
        <v>25</v>
      </c>
      <c r="D102" s="180" t="s">
        <v>192</v>
      </c>
      <c r="E102" s="196" t="s">
        <v>161</v>
      </c>
      <c r="F102" s="196" t="s">
        <v>24</v>
      </c>
      <c r="G102" s="197" t="s">
        <v>195</v>
      </c>
      <c r="H102" s="196"/>
      <c r="I102" s="23">
        <f>I103</f>
        <v>443.85143000000005</v>
      </c>
      <c r="J102" s="23">
        <f t="shared" si="26"/>
        <v>443.851</v>
      </c>
      <c r="K102" s="23">
        <f t="shared" si="15"/>
        <v>99.999903120735681</v>
      </c>
    </row>
    <row r="103" spans="1:11" ht="31.5" x14ac:dyDescent="0.25">
      <c r="A103" s="184" t="s">
        <v>94</v>
      </c>
      <c r="B103" s="180" t="s">
        <v>16</v>
      </c>
      <c r="C103" s="180" t="s">
        <v>25</v>
      </c>
      <c r="D103" s="180" t="s">
        <v>192</v>
      </c>
      <c r="E103" s="196" t="s">
        <v>161</v>
      </c>
      <c r="F103" s="196" t="s">
        <v>24</v>
      </c>
      <c r="G103" s="197" t="s">
        <v>195</v>
      </c>
      <c r="H103" s="196" t="s">
        <v>96</v>
      </c>
      <c r="I103" s="23">
        <f>I104</f>
        <v>443.85143000000005</v>
      </c>
      <c r="J103" s="23">
        <f t="shared" si="26"/>
        <v>443.851</v>
      </c>
      <c r="K103" s="23">
        <f t="shared" si="15"/>
        <v>99.999903120735681</v>
      </c>
    </row>
    <row r="104" spans="1:11" ht="31.5" x14ac:dyDescent="0.25">
      <c r="A104" s="184" t="s">
        <v>95</v>
      </c>
      <c r="B104" s="180" t="s">
        <v>16</v>
      </c>
      <c r="C104" s="180" t="s">
        <v>25</v>
      </c>
      <c r="D104" s="180" t="s">
        <v>192</v>
      </c>
      <c r="E104" s="196" t="s">
        <v>161</v>
      </c>
      <c r="F104" s="196" t="s">
        <v>24</v>
      </c>
      <c r="G104" s="197" t="s">
        <v>195</v>
      </c>
      <c r="H104" s="196" t="s">
        <v>97</v>
      </c>
      <c r="I104" s="23">
        <f>'Прил 2'!J105</f>
        <v>443.85143000000005</v>
      </c>
      <c r="J104" s="23">
        <f>'Прил 2'!K105</f>
        <v>443.851</v>
      </c>
      <c r="K104" s="23">
        <f t="shared" si="15"/>
        <v>99.999903120735681</v>
      </c>
    </row>
    <row r="105" spans="1:11" ht="47.25" x14ac:dyDescent="0.25">
      <c r="A105" s="62" t="s">
        <v>155</v>
      </c>
      <c r="B105" s="3" t="s">
        <v>16</v>
      </c>
      <c r="C105" s="3" t="s">
        <v>25</v>
      </c>
      <c r="D105" s="3" t="s">
        <v>44</v>
      </c>
      <c r="E105" s="3"/>
      <c r="F105" s="63"/>
      <c r="G105" s="22"/>
      <c r="H105" s="22"/>
      <c r="I105" s="23">
        <f>I106</f>
        <v>60</v>
      </c>
      <c r="J105" s="23">
        <f t="shared" ref="J105" si="27">J106</f>
        <v>60</v>
      </c>
      <c r="K105" s="23">
        <f t="shared" si="15"/>
        <v>100</v>
      </c>
    </row>
    <row r="106" spans="1:11" ht="63" x14ac:dyDescent="0.25">
      <c r="A106" s="62" t="s">
        <v>156</v>
      </c>
      <c r="B106" s="3" t="s">
        <v>16</v>
      </c>
      <c r="C106" s="3" t="s">
        <v>25</v>
      </c>
      <c r="D106" s="3" t="s">
        <v>44</v>
      </c>
      <c r="E106" s="56">
        <v>1</v>
      </c>
      <c r="F106" s="63"/>
      <c r="G106" s="22"/>
      <c r="H106" s="22"/>
      <c r="I106" s="23">
        <f>I107+I110</f>
        <v>60</v>
      </c>
      <c r="J106" s="23">
        <f t="shared" ref="J106" si="28">J107+J110</f>
        <v>60</v>
      </c>
      <c r="K106" s="23">
        <f t="shared" si="15"/>
        <v>100</v>
      </c>
    </row>
    <row r="107" spans="1:11" x14ac:dyDescent="0.25">
      <c r="A107" s="54" t="s">
        <v>54</v>
      </c>
      <c r="B107" s="3" t="s">
        <v>16</v>
      </c>
      <c r="C107" s="3" t="s">
        <v>25</v>
      </c>
      <c r="D107" s="3" t="s">
        <v>44</v>
      </c>
      <c r="E107" s="56">
        <v>1</v>
      </c>
      <c r="F107" s="49" t="s">
        <v>32</v>
      </c>
      <c r="G107" s="56">
        <v>43010</v>
      </c>
      <c r="H107" s="22"/>
      <c r="I107" s="23">
        <f>I108</f>
        <v>60</v>
      </c>
      <c r="J107" s="23">
        <f t="shared" ref="J107:J108" si="29">J108</f>
        <v>60</v>
      </c>
      <c r="K107" s="23">
        <f t="shared" si="15"/>
        <v>100</v>
      </c>
    </row>
    <row r="108" spans="1:11" ht="31.5" x14ac:dyDescent="0.25">
      <c r="A108" s="54" t="s">
        <v>94</v>
      </c>
      <c r="B108" s="3" t="s">
        <v>16</v>
      </c>
      <c r="C108" s="3" t="s">
        <v>25</v>
      </c>
      <c r="D108" s="3" t="s">
        <v>44</v>
      </c>
      <c r="E108" s="56">
        <v>1</v>
      </c>
      <c r="F108" s="49" t="s">
        <v>32</v>
      </c>
      <c r="G108" s="56">
        <v>43010</v>
      </c>
      <c r="H108" s="56">
        <v>200</v>
      </c>
      <c r="I108" s="23">
        <f>I109</f>
        <v>60</v>
      </c>
      <c r="J108" s="23">
        <f t="shared" si="29"/>
        <v>60</v>
      </c>
      <c r="K108" s="23">
        <f t="shared" si="15"/>
        <v>100</v>
      </c>
    </row>
    <row r="109" spans="1:11" ht="31.5" x14ac:dyDescent="0.25">
      <c r="A109" s="54" t="s">
        <v>95</v>
      </c>
      <c r="B109" s="3" t="s">
        <v>16</v>
      </c>
      <c r="C109" s="3" t="s">
        <v>25</v>
      </c>
      <c r="D109" s="3" t="s">
        <v>44</v>
      </c>
      <c r="E109" s="56">
        <v>1</v>
      </c>
      <c r="F109" s="49" t="s">
        <v>32</v>
      </c>
      <c r="G109" s="56">
        <v>43010</v>
      </c>
      <c r="H109" s="56">
        <v>240</v>
      </c>
      <c r="I109" s="23">
        <f>'Прил 2'!J110</f>
        <v>60</v>
      </c>
      <c r="J109" s="23">
        <f>'Прил 2'!K110</f>
        <v>60</v>
      </c>
      <c r="K109" s="23">
        <f t="shared" si="15"/>
        <v>100</v>
      </c>
    </row>
    <row r="110" spans="1:11" x14ac:dyDescent="0.25">
      <c r="A110" s="54" t="s">
        <v>130</v>
      </c>
      <c r="B110" s="3" t="s">
        <v>16</v>
      </c>
      <c r="C110" s="3" t="s">
        <v>25</v>
      </c>
      <c r="D110" s="3" t="s">
        <v>44</v>
      </c>
      <c r="E110" s="56">
        <v>1</v>
      </c>
      <c r="F110" s="49" t="s">
        <v>32</v>
      </c>
      <c r="G110" s="56">
        <v>43040</v>
      </c>
      <c r="H110" s="22"/>
      <c r="I110" s="23">
        <f>I111</f>
        <v>0</v>
      </c>
      <c r="J110" s="23">
        <f t="shared" ref="J110:J111" si="30">J111</f>
        <v>0</v>
      </c>
      <c r="K110" s="23"/>
    </row>
    <row r="111" spans="1:11" ht="31.5" x14ac:dyDescent="0.25">
      <c r="A111" s="54" t="s">
        <v>94</v>
      </c>
      <c r="B111" s="3" t="s">
        <v>16</v>
      </c>
      <c r="C111" s="3" t="s">
        <v>25</v>
      </c>
      <c r="D111" s="3" t="s">
        <v>44</v>
      </c>
      <c r="E111" s="56">
        <v>1</v>
      </c>
      <c r="F111" s="49" t="s">
        <v>32</v>
      </c>
      <c r="G111" s="56">
        <v>43040</v>
      </c>
      <c r="H111" s="56">
        <v>200</v>
      </c>
      <c r="I111" s="23">
        <f>I112</f>
        <v>0</v>
      </c>
      <c r="J111" s="23">
        <f t="shared" si="30"/>
        <v>0</v>
      </c>
      <c r="K111" s="23"/>
    </row>
    <row r="112" spans="1:11" ht="31.5" x14ac:dyDescent="0.25">
      <c r="A112" s="54" t="s">
        <v>95</v>
      </c>
      <c r="B112" s="3" t="s">
        <v>16</v>
      </c>
      <c r="C112" s="3" t="s">
        <v>25</v>
      </c>
      <c r="D112" s="3" t="s">
        <v>44</v>
      </c>
      <c r="E112" s="56">
        <v>1</v>
      </c>
      <c r="F112" s="49" t="s">
        <v>32</v>
      </c>
      <c r="G112" s="56">
        <v>43040</v>
      </c>
      <c r="H112" s="56">
        <v>240</v>
      </c>
      <c r="I112" s="23">
        <f>'Прил 2'!J113</f>
        <v>0</v>
      </c>
      <c r="J112" s="23">
        <f>'Прил 2'!K113</f>
        <v>0</v>
      </c>
      <c r="K112" s="23"/>
    </row>
    <row r="113" spans="1:12" x14ac:dyDescent="0.25">
      <c r="A113" s="57" t="s">
        <v>55</v>
      </c>
      <c r="B113" s="58" t="s">
        <v>27</v>
      </c>
      <c r="C113" s="58"/>
      <c r="D113" s="64"/>
      <c r="E113" s="58"/>
      <c r="F113" s="58"/>
      <c r="G113" s="58"/>
      <c r="H113" s="65"/>
      <c r="I113" s="61">
        <f t="shared" ref="I113:J118" si="31">I114</f>
        <v>93.379859999999994</v>
      </c>
      <c r="J113" s="61">
        <f t="shared" si="31"/>
        <v>93.37</v>
      </c>
      <c r="K113" s="61">
        <f t="shared" si="15"/>
        <v>99.989440977958211</v>
      </c>
    </row>
    <row r="114" spans="1:12" x14ac:dyDescent="0.25">
      <c r="A114" s="66" t="s">
        <v>23</v>
      </c>
      <c r="B114" s="58" t="s">
        <v>27</v>
      </c>
      <c r="C114" s="58" t="s">
        <v>13</v>
      </c>
      <c r="D114" s="65"/>
      <c r="E114" s="58"/>
      <c r="F114" s="58"/>
      <c r="G114" s="58"/>
      <c r="H114" s="65"/>
      <c r="I114" s="61">
        <f>I115</f>
        <v>93.379859999999994</v>
      </c>
      <c r="J114" s="61">
        <f t="shared" si="31"/>
        <v>93.37</v>
      </c>
      <c r="K114" s="61">
        <f t="shared" si="15"/>
        <v>99.989440977958211</v>
      </c>
    </row>
    <row r="115" spans="1:12" ht="47.25" x14ac:dyDescent="0.25">
      <c r="A115" s="62" t="s">
        <v>155</v>
      </c>
      <c r="B115" s="3" t="s">
        <v>27</v>
      </c>
      <c r="C115" s="3" t="s">
        <v>13</v>
      </c>
      <c r="D115" s="3">
        <v>89</v>
      </c>
      <c r="E115" s="3"/>
      <c r="F115" s="3"/>
      <c r="G115" s="3"/>
      <c r="H115" s="48"/>
      <c r="I115" s="23">
        <f>I116</f>
        <v>93.379859999999994</v>
      </c>
      <c r="J115" s="23">
        <f t="shared" si="31"/>
        <v>93.37</v>
      </c>
      <c r="K115" s="23">
        <f t="shared" si="15"/>
        <v>99.989440977958211</v>
      </c>
      <c r="L115" s="17"/>
    </row>
    <row r="116" spans="1:12" ht="63" x14ac:dyDescent="0.25">
      <c r="A116" s="62" t="s">
        <v>156</v>
      </c>
      <c r="B116" s="3" t="s">
        <v>27</v>
      </c>
      <c r="C116" s="3" t="s">
        <v>13</v>
      </c>
      <c r="D116" s="3">
        <v>89</v>
      </c>
      <c r="E116" s="3">
        <v>1</v>
      </c>
      <c r="F116" s="3"/>
      <c r="G116" s="3"/>
      <c r="H116" s="48"/>
      <c r="I116" s="23">
        <f>I117</f>
        <v>93.379859999999994</v>
      </c>
      <c r="J116" s="23">
        <f t="shared" si="31"/>
        <v>93.37</v>
      </c>
      <c r="K116" s="23">
        <f t="shared" si="15"/>
        <v>99.989440977958211</v>
      </c>
      <c r="L116" s="17"/>
    </row>
    <row r="117" spans="1:12" x14ac:dyDescent="0.25">
      <c r="A117" s="62" t="s">
        <v>89</v>
      </c>
      <c r="B117" s="67" t="s">
        <v>27</v>
      </c>
      <c r="C117" s="67" t="s">
        <v>13</v>
      </c>
      <c r="D117" s="68">
        <v>89</v>
      </c>
      <c r="E117" s="49">
        <v>1</v>
      </c>
      <c r="F117" s="49" t="s">
        <v>32</v>
      </c>
      <c r="G117" s="49" t="s">
        <v>57</v>
      </c>
      <c r="H117" s="68"/>
      <c r="I117" s="23">
        <f t="shared" si="31"/>
        <v>93.379859999999994</v>
      </c>
      <c r="J117" s="23">
        <f t="shared" si="31"/>
        <v>93.37</v>
      </c>
      <c r="K117" s="23">
        <f t="shared" si="15"/>
        <v>99.989440977958211</v>
      </c>
    </row>
    <row r="118" spans="1:12" x14ac:dyDescent="0.25">
      <c r="A118" s="62" t="s">
        <v>90</v>
      </c>
      <c r="B118" s="67" t="s">
        <v>27</v>
      </c>
      <c r="C118" s="67" t="s">
        <v>13</v>
      </c>
      <c r="D118" s="68">
        <v>89</v>
      </c>
      <c r="E118" s="49">
        <v>1</v>
      </c>
      <c r="F118" s="49" t="s">
        <v>32</v>
      </c>
      <c r="G118" s="49" t="s">
        <v>57</v>
      </c>
      <c r="H118" s="68" t="s">
        <v>92</v>
      </c>
      <c r="I118" s="23">
        <f t="shared" si="31"/>
        <v>93.379859999999994</v>
      </c>
      <c r="J118" s="23">
        <f t="shared" si="31"/>
        <v>93.37</v>
      </c>
      <c r="K118" s="23">
        <f t="shared" si="15"/>
        <v>99.989440977958211</v>
      </c>
    </row>
    <row r="119" spans="1:12" x14ac:dyDescent="0.25">
      <c r="A119" s="62" t="s">
        <v>91</v>
      </c>
      <c r="B119" s="67" t="s">
        <v>27</v>
      </c>
      <c r="C119" s="67" t="s">
        <v>13</v>
      </c>
      <c r="D119" s="68">
        <v>89</v>
      </c>
      <c r="E119" s="49">
        <v>1</v>
      </c>
      <c r="F119" s="49" t="s">
        <v>32</v>
      </c>
      <c r="G119" s="49" t="s">
        <v>57</v>
      </c>
      <c r="H119" s="68" t="s">
        <v>93</v>
      </c>
      <c r="I119" s="23">
        <f>'Прил 2'!J120</f>
        <v>93.379859999999994</v>
      </c>
      <c r="J119" s="23">
        <f>'Прил 2'!K120</f>
        <v>93.37</v>
      </c>
      <c r="K119" s="23">
        <f t="shared" si="15"/>
        <v>99.989440977958211</v>
      </c>
    </row>
    <row r="120" spans="1:12" x14ac:dyDescent="0.25">
      <c r="A120" s="69" t="s">
        <v>15</v>
      </c>
      <c r="B120" s="70" t="s">
        <v>28</v>
      </c>
      <c r="C120" s="70"/>
      <c r="D120" s="71"/>
      <c r="E120" s="72"/>
      <c r="F120" s="72"/>
      <c r="G120" s="72"/>
      <c r="H120" s="71"/>
      <c r="I120" s="61">
        <f t="shared" ref="I120:J125" si="32">I121</f>
        <v>7.5154000000000005</v>
      </c>
      <c r="J120" s="61">
        <f t="shared" si="32"/>
        <v>7.5149999999999997</v>
      </c>
      <c r="K120" s="61">
        <f t="shared" si="15"/>
        <v>99.994677595337564</v>
      </c>
    </row>
    <row r="121" spans="1:12" ht="31.5" x14ac:dyDescent="0.25">
      <c r="A121" s="69" t="s">
        <v>58</v>
      </c>
      <c r="B121" s="72">
        <v>13</v>
      </c>
      <c r="C121" s="72" t="s">
        <v>13</v>
      </c>
      <c r="D121" s="73"/>
      <c r="E121" s="72"/>
      <c r="F121" s="72"/>
      <c r="G121" s="72"/>
      <c r="H121" s="71"/>
      <c r="I121" s="61">
        <f t="shared" si="32"/>
        <v>7.5154000000000005</v>
      </c>
      <c r="J121" s="61">
        <f t="shared" si="32"/>
        <v>7.5149999999999997</v>
      </c>
      <c r="K121" s="61">
        <f t="shared" si="15"/>
        <v>99.994677595337564</v>
      </c>
    </row>
    <row r="122" spans="1:12" ht="47.25" x14ac:dyDescent="0.25">
      <c r="A122" s="62" t="s">
        <v>155</v>
      </c>
      <c r="B122" s="49" t="s">
        <v>28</v>
      </c>
      <c r="C122" s="49" t="s">
        <v>13</v>
      </c>
      <c r="D122" s="3">
        <v>89</v>
      </c>
      <c r="E122" s="3">
        <v>0</v>
      </c>
      <c r="F122" s="49"/>
      <c r="G122" s="49"/>
      <c r="H122" s="68"/>
      <c r="I122" s="23">
        <f t="shared" si="32"/>
        <v>7.5154000000000005</v>
      </c>
      <c r="J122" s="23">
        <f t="shared" si="32"/>
        <v>7.5149999999999997</v>
      </c>
      <c r="K122" s="23">
        <f t="shared" si="15"/>
        <v>99.994677595337564</v>
      </c>
    </row>
    <row r="123" spans="1:12" ht="63" x14ac:dyDescent="0.25">
      <c r="A123" s="62" t="s">
        <v>156</v>
      </c>
      <c r="B123" s="49" t="s">
        <v>28</v>
      </c>
      <c r="C123" s="49" t="s">
        <v>13</v>
      </c>
      <c r="D123" s="3">
        <v>89</v>
      </c>
      <c r="E123" s="3">
        <v>1</v>
      </c>
      <c r="F123" s="49"/>
      <c r="G123" s="49"/>
      <c r="H123" s="68"/>
      <c r="I123" s="23">
        <f t="shared" si="32"/>
        <v>7.5154000000000005</v>
      </c>
      <c r="J123" s="23">
        <f t="shared" si="32"/>
        <v>7.5149999999999997</v>
      </c>
      <c r="K123" s="23">
        <f t="shared" si="15"/>
        <v>99.994677595337564</v>
      </c>
    </row>
    <row r="124" spans="1:12" x14ac:dyDescent="0.25">
      <c r="A124" s="54" t="s">
        <v>59</v>
      </c>
      <c r="B124" s="49">
        <v>13</v>
      </c>
      <c r="C124" s="49" t="s">
        <v>13</v>
      </c>
      <c r="D124" s="74">
        <v>89</v>
      </c>
      <c r="E124" s="49">
        <v>1</v>
      </c>
      <c r="F124" s="49" t="s">
        <v>32</v>
      </c>
      <c r="G124" s="49">
        <v>41240</v>
      </c>
      <c r="H124" s="68"/>
      <c r="I124" s="23">
        <f t="shared" si="32"/>
        <v>7.5154000000000005</v>
      </c>
      <c r="J124" s="23">
        <f t="shared" si="32"/>
        <v>7.5149999999999997</v>
      </c>
      <c r="K124" s="23">
        <f t="shared" si="15"/>
        <v>99.994677595337564</v>
      </c>
    </row>
    <row r="125" spans="1:12" x14ac:dyDescent="0.25">
      <c r="A125" s="54" t="s">
        <v>87</v>
      </c>
      <c r="B125" s="49">
        <v>13</v>
      </c>
      <c r="C125" s="49" t="s">
        <v>13</v>
      </c>
      <c r="D125" s="74">
        <v>89</v>
      </c>
      <c r="E125" s="49">
        <v>1</v>
      </c>
      <c r="F125" s="49" t="s">
        <v>32</v>
      </c>
      <c r="G125" s="49" t="s">
        <v>64</v>
      </c>
      <c r="H125" s="68" t="s">
        <v>88</v>
      </c>
      <c r="I125" s="23">
        <f t="shared" si="32"/>
        <v>7.5154000000000005</v>
      </c>
      <c r="J125" s="23">
        <f t="shared" si="32"/>
        <v>7.5149999999999997</v>
      </c>
      <c r="K125" s="23">
        <f t="shared" si="15"/>
        <v>99.994677595337564</v>
      </c>
    </row>
    <row r="126" spans="1:12" x14ac:dyDescent="0.25">
      <c r="A126" s="53" t="s">
        <v>60</v>
      </c>
      <c r="B126" s="49">
        <v>13</v>
      </c>
      <c r="C126" s="49" t="s">
        <v>13</v>
      </c>
      <c r="D126" s="74">
        <v>89</v>
      </c>
      <c r="E126" s="49">
        <v>1</v>
      </c>
      <c r="F126" s="49" t="s">
        <v>32</v>
      </c>
      <c r="G126" s="49">
        <v>41240</v>
      </c>
      <c r="H126" s="68">
        <v>730</v>
      </c>
      <c r="I126" s="23">
        <f>'Прил 2'!J127</f>
        <v>7.5154000000000005</v>
      </c>
      <c r="J126" s="23">
        <f>'Прил 2'!K127</f>
        <v>7.5149999999999997</v>
      </c>
      <c r="K126" s="23">
        <f>J126/I126*100</f>
        <v>99.994677595337564</v>
      </c>
    </row>
  </sheetData>
  <autoFilter ref="A6:K126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4 B48">
    <cfRule type="expression" dxfId="38" priority="47" stopIfTrue="1">
      <formula>$F44=""</formula>
    </cfRule>
    <cfRule type="expression" dxfId="37" priority="48" stopIfTrue="1">
      <formula>#REF!&lt;&gt;""</formula>
    </cfRule>
    <cfRule type="expression" dxfId="36" priority="49" stopIfTrue="1">
      <formula>AND($G44="",$F44&lt;&gt;"")</formula>
    </cfRule>
  </conditionalFormatting>
  <conditionalFormatting sqref="B69">
    <cfRule type="expression" dxfId="35" priority="44" stopIfTrue="1">
      <formula>$F69=""</formula>
    </cfRule>
    <cfRule type="expression" dxfId="34" priority="46" stopIfTrue="1">
      <formula>AND($G69="",$F69&lt;&gt;"")</formula>
    </cfRule>
  </conditionalFormatting>
  <conditionalFormatting sqref="A42">
    <cfRule type="expression" dxfId="33" priority="41" stopIfTrue="1">
      <formula>$F42=""</formula>
    </cfRule>
    <cfRule type="expression" dxfId="32" priority="42" stopIfTrue="1">
      <formula>#REF!&lt;&gt;""</formula>
    </cfRule>
    <cfRule type="expression" dxfId="31" priority="43" stopIfTrue="1">
      <formula>AND($G42="",$F42&lt;&gt;"")</formula>
    </cfRule>
  </conditionalFormatting>
  <conditionalFormatting sqref="A107 A110">
    <cfRule type="expression" dxfId="30" priority="35" stopIfTrue="1">
      <formula>$F107=""</formula>
    </cfRule>
    <cfRule type="expression" dxfId="29" priority="37" stopIfTrue="1">
      <formula>AND($G107="",$F107&lt;&gt;"")</formula>
    </cfRule>
  </conditionalFormatting>
  <conditionalFormatting sqref="A110">
    <cfRule type="expression" dxfId="28" priority="32" stopIfTrue="1">
      <formula>$F110=""</formula>
    </cfRule>
    <cfRule type="expression" dxfId="27" priority="34" stopIfTrue="1">
      <formula>AND($G110="",$F110&lt;&gt;"")</formula>
    </cfRule>
  </conditionalFormatting>
  <conditionalFormatting sqref="A42">
    <cfRule type="expression" dxfId="26" priority="29" stopIfTrue="1">
      <formula>$F42=""</formula>
    </cfRule>
    <cfRule type="expression" dxfId="25" priority="30" stopIfTrue="1">
      <formula>#REF!&lt;&gt;""</formula>
    </cfRule>
    <cfRule type="expression" dxfId="24" priority="31" stopIfTrue="1">
      <formula>AND($G42="",$F42&lt;&gt;"")</formula>
    </cfRule>
  </conditionalFormatting>
  <conditionalFormatting sqref="A39">
    <cfRule type="expression" dxfId="23" priority="26" stopIfTrue="1">
      <formula>$F39=""</formula>
    </cfRule>
    <cfRule type="expression" dxfId="22" priority="27" stopIfTrue="1">
      <formula>#REF!&lt;&gt;""</formula>
    </cfRule>
    <cfRule type="expression" dxfId="21" priority="28" stopIfTrue="1">
      <formula>AND($G39="",$F39&lt;&gt;"")</formula>
    </cfRule>
  </conditionalFormatting>
  <conditionalFormatting sqref="F42 E99 E105 F105:F106">
    <cfRule type="expression" dxfId="20" priority="24" stopIfTrue="1">
      <formula>$C42=""</formula>
    </cfRule>
    <cfRule type="expression" dxfId="19" priority="25" stopIfTrue="1">
      <formula>$D42&lt;&gt;""</formula>
    </cfRule>
  </conditionalFormatting>
  <conditionalFormatting sqref="E42">
    <cfRule type="expression" dxfId="18" priority="22" stopIfTrue="1">
      <formula>$C42=""</formula>
    </cfRule>
    <cfRule type="expression" dxfId="17" priority="23" stopIfTrue="1">
      <formula>$D42&lt;&gt;""</formula>
    </cfRule>
  </conditionalFormatting>
  <conditionalFormatting sqref="F99">
    <cfRule type="expression" dxfId="16" priority="15" stopIfTrue="1">
      <formula>$C99=""</formula>
    </cfRule>
    <cfRule type="expression" dxfId="15" priority="16" stopIfTrue="1">
      <formula>$D99&lt;&gt;""</formula>
    </cfRule>
  </conditionalFormatting>
  <conditionalFormatting sqref="F99">
    <cfRule type="expression" dxfId="14" priority="11" stopIfTrue="1">
      <formula>$C99=""</formula>
    </cfRule>
    <cfRule type="expression" dxfId="13" priority="12" stopIfTrue="1">
      <formula>$D99&lt;&gt;""</formula>
    </cfRule>
  </conditionalFormatting>
  <conditionalFormatting sqref="F42">
    <cfRule type="expression" dxfId="12" priority="9" stopIfTrue="1">
      <formula>$C42=""</formula>
    </cfRule>
    <cfRule type="expression" dxfId="11" priority="10" stopIfTrue="1">
      <formula>$D42&lt;&gt;""</formula>
    </cfRule>
  </conditionalFormatting>
  <conditionalFormatting sqref="E42">
    <cfRule type="expression" dxfId="10" priority="7" stopIfTrue="1">
      <formula>$C42=""</formula>
    </cfRule>
    <cfRule type="expression" dxfId="9" priority="8" stopIfTrue="1">
      <formula>$D42&lt;&gt;""</formula>
    </cfRule>
  </conditionalFormatting>
  <conditionalFormatting sqref="A48">
    <cfRule type="expression" dxfId="8" priority="4" stopIfTrue="1">
      <formula>$F48=""</formula>
    </cfRule>
    <cfRule type="expression" dxfId="7" priority="5" stopIfTrue="1">
      <formula>$H48&lt;&gt;""</formula>
    </cfRule>
    <cfRule type="expression" dxfId="6" priority="6" stopIfTrue="1">
      <formula>AND($G48="",$F48&lt;&gt;"")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 A110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72"/>
  <sheetViews>
    <sheetView view="pageBreakPreview" zoomScaleNormal="100" zoomScaleSheetLayoutView="100" workbookViewId="0">
      <selection activeCell="J113" sqref="J113:K113"/>
    </sheetView>
  </sheetViews>
  <sheetFormatPr defaultColWidth="9.140625" defaultRowHeight="15" x14ac:dyDescent="0.2"/>
  <cols>
    <col min="1" max="1" width="54.85546875" style="28" customWidth="1"/>
    <col min="2" max="8" width="9.140625" style="9"/>
    <col min="9" max="9" width="9.140625" style="9" customWidth="1"/>
    <col min="10" max="10" width="12" style="9" customWidth="1"/>
    <col min="11" max="11" width="11.7109375" style="9" customWidth="1"/>
    <col min="12" max="12" width="14" style="9" customWidth="1"/>
    <col min="13" max="53" width="9.140625" style="1"/>
    <col min="54" max="16384" width="9.140625" style="9"/>
  </cols>
  <sheetData>
    <row r="1" spans="1:53" ht="132.75" customHeight="1" x14ac:dyDescent="0.25">
      <c r="A1" s="126"/>
      <c r="B1" s="127"/>
      <c r="C1" s="128"/>
      <c r="D1" s="128"/>
      <c r="E1" s="128"/>
      <c r="F1" s="128"/>
      <c r="G1" s="128"/>
      <c r="H1" s="128"/>
      <c r="I1" s="168"/>
      <c r="J1" s="228" t="s">
        <v>229</v>
      </c>
      <c r="K1" s="228"/>
      <c r="L1" s="228"/>
    </row>
    <row r="2" spans="1:53" ht="79.5" customHeight="1" x14ac:dyDescent="0.35">
      <c r="A2" s="238" t="s">
        <v>230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9"/>
      <c r="N2" s="239"/>
      <c r="O2" s="239"/>
      <c r="P2" s="239"/>
      <c r="Q2" s="239"/>
      <c r="R2" s="239"/>
      <c r="S2" s="239"/>
      <c r="T2" s="239"/>
    </row>
    <row r="3" spans="1:53" ht="15.75" x14ac:dyDescent="0.2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107"/>
      <c r="L3" s="106" t="s">
        <v>173</v>
      </c>
    </row>
    <row r="4" spans="1:53" ht="15.75" x14ac:dyDescent="0.2">
      <c r="A4" s="236" t="s">
        <v>9</v>
      </c>
      <c r="B4" s="236" t="s">
        <v>169</v>
      </c>
      <c r="C4" s="236"/>
      <c r="D4" s="236"/>
      <c r="E4" s="236"/>
      <c r="F4" s="236" t="s">
        <v>11</v>
      </c>
      <c r="G4" s="236" t="s">
        <v>10</v>
      </c>
      <c r="H4" s="236" t="s">
        <v>168</v>
      </c>
      <c r="I4" s="236" t="s">
        <v>18</v>
      </c>
      <c r="J4" s="236" t="s">
        <v>61</v>
      </c>
      <c r="K4" s="236"/>
      <c r="L4" s="236"/>
    </row>
    <row r="5" spans="1:53" ht="19.899999999999999" customHeight="1" x14ac:dyDescent="0.2">
      <c r="A5" s="236" t="s">
        <v>171</v>
      </c>
      <c r="B5" s="236" t="s">
        <v>171</v>
      </c>
      <c r="C5" s="236"/>
      <c r="D5" s="236"/>
      <c r="E5" s="236"/>
      <c r="F5" s="236" t="s">
        <v>171</v>
      </c>
      <c r="G5" s="236" t="s">
        <v>171</v>
      </c>
      <c r="H5" s="236" t="s">
        <v>171</v>
      </c>
      <c r="I5" s="236" t="s">
        <v>171</v>
      </c>
      <c r="J5" s="225" t="s">
        <v>233</v>
      </c>
      <c r="K5" s="225" t="s">
        <v>234</v>
      </c>
      <c r="L5" s="225" t="s">
        <v>235</v>
      </c>
    </row>
    <row r="6" spans="1:53" s="24" customFormat="1" ht="15.75" x14ac:dyDescent="0.2">
      <c r="A6" s="129">
        <v>1</v>
      </c>
      <c r="B6" s="102">
        <v>2</v>
      </c>
      <c r="C6" s="102">
        <v>3</v>
      </c>
      <c r="D6" s="102">
        <v>4</v>
      </c>
      <c r="E6" s="130">
        <v>5</v>
      </c>
      <c r="F6" s="102">
        <v>6</v>
      </c>
      <c r="G6" s="131">
        <v>7</v>
      </c>
      <c r="H6" s="102">
        <v>8</v>
      </c>
      <c r="I6" s="102">
        <v>9</v>
      </c>
      <c r="J6" s="132" t="s">
        <v>27</v>
      </c>
      <c r="K6" s="132" t="s">
        <v>41</v>
      </c>
      <c r="L6" s="133" t="s">
        <v>132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6" customFormat="1" ht="19.899999999999999" customHeight="1" x14ac:dyDescent="0.25">
      <c r="A7" s="134" t="s">
        <v>19</v>
      </c>
      <c r="B7" s="135"/>
      <c r="C7" s="135"/>
      <c r="D7" s="135"/>
      <c r="E7" s="136"/>
      <c r="F7" s="72"/>
      <c r="G7" s="137"/>
      <c r="H7" s="135"/>
      <c r="I7" s="135"/>
      <c r="J7" s="138">
        <f>J60+J112+J15+J52+J37+J23+J45+J30+J8</f>
        <v>2548.1794799999998</v>
      </c>
      <c r="K7" s="138">
        <f t="shared" ref="K7" si="0">K60+K112+K15+K52+K37+K23+K45+K30+K8</f>
        <v>2498.8960000000002</v>
      </c>
      <c r="L7" s="23">
        <f t="shared" ref="L7:L70" si="1">K7/J7*100</f>
        <v>98.065933723004477</v>
      </c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</row>
    <row r="8" spans="1:53" s="26" customFormat="1" ht="68.25" customHeight="1" x14ac:dyDescent="0.25">
      <c r="A8" s="54" t="s">
        <v>209</v>
      </c>
      <c r="B8" s="200" t="s">
        <v>41</v>
      </c>
      <c r="C8" s="198"/>
      <c r="D8" s="198"/>
      <c r="E8" s="199"/>
      <c r="F8" s="49"/>
      <c r="G8" s="49"/>
      <c r="H8" s="49"/>
      <c r="I8" s="135"/>
      <c r="J8" s="208">
        <f t="shared" ref="J8:J13" si="2">J9</f>
        <v>2</v>
      </c>
      <c r="K8" s="208">
        <f t="shared" ref="K8:K13" si="3">K9</f>
        <v>0</v>
      </c>
      <c r="L8" s="23">
        <f t="shared" si="1"/>
        <v>0</v>
      </c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</row>
    <row r="9" spans="1:53" s="26" customFormat="1" ht="19.899999999999999" customHeight="1" x14ac:dyDescent="0.25">
      <c r="A9" s="54" t="s">
        <v>207</v>
      </c>
      <c r="B9" s="200" t="s">
        <v>41</v>
      </c>
      <c r="C9" s="198" t="s">
        <v>161</v>
      </c>
      <c r="D9" s="198" t="s">
        <v>32</v>
      </c>
      <c r="E9" s="199" t="s">
        <v>208</v>
      </c>
      <c r="F9" s="49"/>
      <c r="G9" s="49"/>
      <c r="H9" s="49"/>
      <c r="I9" s="135"/>
      <c r="J9" s="208">
        <f t="shared" si="2"/>
        <v>2</v>
      </c>
      <c r="K9" s="208">
        <f t="shared" si="3"/>
        <v>0</v>
      </c>
      <c r="L9" s="23">
        <f t="shared" si="1"/>
        <v>0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</row>
    <row r="10" spans="1:53" s="26" customFormat="1" ht="19.899999999999999" customHeight="1" x14ac:dyDescent="0.25">
      <c r="A10" s="54" t="s">
        <v>94</v>
      </c>
      <c r="B10" s="200" t="s">
        <v>41</v>
      </c>
      <c r="C10" s="198" t="s">
        <v>161</v>
      </c>
      <c r="D10" s="198" t="s">
        <v>32</v>
      </c>
      <c r="E10" s="199" t="s">
        <v>208</v>
      </c>
      <c r="F10" s="49" t="s">
        <v>96</v>
      </c>
      <c r="G10" s="49"/>
      <c r="H10" s="49"/>
      <c r="I10" s="135"/>
      <c r="J10" s="208">
        <f t="shared" si="2"/>
        <v>2</v>
      </c>
      <c r="K10" s="208">
        <f t="shared" si="3"/>
        <v>0</v>
      </c>
      <c r="L10" s="23">
        <f t="shared" si="1"/>
        <v>0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</row>
    <row r="11" spans="1:53" s="26" customFormat="1" ht="38.25" customHeight="1" x14ac:dyDescent="0.25">
      <c r="A11" s="54" t="s">
        <v>95</v>
      </c>
      <c r="B11" s="200" t="s">
        <v>41</v>
      </c>
      <c r="C11" s="198" t="s">
        <v>161</v>
      </c>
      <c r="D11" s="198" t="s">
        <v>32</v>
      </c>
      <c r="E11" s="199" t="s">
        <v>208</v>
      </c>
      <c r="F11" s="49" t="s">
        <v>97</v>
      </c>
      <c r="G11" s="49"/>
      <c r="H11" s="49"/>
      <c r="I11" s="135"/>
      <c r="J11" s="208">
        <f t="shared" si="2"/>
        <v>2</v>
      </c>
      <c r="K11" s="208">
        <f t="shared" si="3"/>
        <v>0</v>
      </c>
      <c r="L11" s="23">
        <f t="shared" si="1"/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</row>
    <row r="12" spans="1:53" s="26" customFormat="1" ht="19.899999999999999" customHeight="1" x14ac:dyDescent="0.25">
      <c r="A12" s="95" t="s">
        <v>12</v>
      </c>
      <c r="B12" s="200" t="s">
        <v>41</v>
      </c>
      <c r="C12" s="198" t="s">
        <v>161</v>
      </c>
      <c r="D12" s="198" t="s">
        <v>32</v>
      </c>
      <c r="E12" s="199" t="s">
        <v>208</v>
      </c>
      <c r="F12" s="49" t="s">
        <v>97</v>
      </c>
      <c r="G12" s="49" t="s">
        <v>13</v>
      </c>
      <c r="H12" s="49"/>
      <c r="I12" s="135"/>
      <c r="J12" s="208">
        <f t="shared" si="2"/>
        <v>2</v>
      </c>
      <c r="K12" s="208">
        <f t="shared" si="3"/>
        <v>0</v>
      </c>
      <c r="L12" s="23">
        <f t="shared" si="1"/>
        <v>0</v>
      </c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</row>
    <row r="13" spans="1:53" s="26" customFormat="1" ht="19.899999999999999" customHeight="1" x14ac:dyDescent="0.25">
      <c r="A13" s="95" t="s">
        <v>182</v>
      </c>
      <c r="B13" s="200" t="s">
        <v>41</v>
      </c>
      <c r="C13" s="198" t="s">
        <v>161</v>
      </c>
      <c r="D13" s="198" t="s">
        <v>32</v>
      </c>
      <c r="E13" s="199" t="s">
        <v>208</v>
      </c>
      <c r="F13" s="49" t="s">
        <v>97</v>
      </c>
      <c r="G13" s="49" t="s">
        <v>13</v>
      </c>
      <c r="H13" s="49" t="s">
        <v>28</v>
      </c>
      <c r="I13" s="135"/>
      <c r="J13" s="208">
        <f t="shared" si="2"/>
        <v>2</v>
      </c>
      <c r="K13" s="208">
        <f t="shared" si="3"/>
        <v>0</v>
      </c>
      <c r="L13" s="23">
        <f t="shared" si="1"/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</row>
    <row r="14" spans="1:53" s="26" customFormat="1" ht="51" customHeight="1" x14ac:dyDescent="0.25">
      <c r="A14" s="185" t="s">
        <v>149</v>
      </c>
      <c r="B14" s="137" t="s">
        <v>41</v>
      </c>
      <c r="C14" s="135" t="s">
        <v>161</v>
      </c>
      <c r="D14" s="135" t="s">
        <v>32</v>
      </c>
      <c r="E14" s="136" t="s">
        <v>208</v>
      </c>
      <c r="F14" s="72" t="s">
        <v>97</v>
      </c>
      <c r="G14" s="72" t="s">
        <v>13</v>
      </c>
      <c r="H14" s="72" t="s">
        <v>28</v>
      </c>
      <c r="I14" s="135" t="s">
        <v>188</v>
      </c>
      <c r="J14" s="209">
        <f>'Прил 2'!J53</f>
        <v>2</v>
      </c>
      <c r="K14" s="209">
        <f>'Прил 2'!K53</f>
        <v>0</v>
      </c>
      <c r="L14" s="61">
        <f t="shared" si="1"/>
        <v>0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</row>
    <row r="15" spans="1:53" s="26" customFormat="1" ht="74.25" customHeight="1" x14ac:dyDescent="0.25">
      <c r="A15" s="183" t="s">
        <v>187</v>
      </c>
      <c r="B15" s="177" t="s">
        <v>132</v>
      </c>
      <c r="C15" s="177"/>
      <c r="D15" s="177"/>
      <c r="E15" s="177"/>
      <c r="F15" s="49"/>
      <c r="G15" s="177"/>
      <c r="H15" s="177"/>
      <c r="I15" s="177"/>
      <c r="J15" s="208">
        <f t="shared" ref="J15:J21" si="4">J16</f>
        <v>80</v>
      </c>
      <c r="K15" s="208">
        <f t="shared" ref="K15:K21" si="5">K16</f>
        <v>80</v>
      </c>
      <c r="L15" s="23">
        <f t="shared" si="1"/>
        <v>100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</row>
    <row r="16" spans="1:53" s="26" customFormat="1" ht="46.5" customHeight="1" x14ac:dyDescent="0.25">
      <c r="A16" s="96" t="s">
        <v>184</v>
      </c>
      <c r="B16" s="177" t="s">
        <v>132</v>
      </c>
      <c r="C16" s="177" t="s">
        <v>161</v>
      </c>
      <c r="D16" s="177" t="s">
        <v>13</v>
      </c>
      <c r="E16" s="177"/>
      <c r="F16" s="49"/>
      <c r="G16" s="177"/>
      <c r="H16" s="177"/>
      <c r="I16" s="177"/>
      <c r="J16" s="208">
        <f t="shared" si="4"/>
        <v>80</v>
      </c>
      <c r="K16" s="208">
        <f t="shared" si="5"/>
        <v>80</v>
      </c>
      <c r="L16" s="23">
        <f t="shared" si="1"/>
        <v>100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</row>
    <row r="17" spans="1:53" s="26" customFormat="1" ht="35.25" customHeight="1" x14ac:dyDescent="0.25">
      <c r="A17" s="90" t="s">
        <v>185</v>
      </c>
      <c r="B17" s="177" t="s">
        <v>132</v>
      </c>
      <c r="C17" s="177" t="s">
        <v>161</v>
      </c>
      <c r="D17" s="177" t="s">
        <v>13</v>
      </c>
      <c r="E17" s="3" t="s">
        <v>186</v>
      </c>
      <c r="F17" s="49"/>
      <c r="G17" s="177"/>
      <c r="H17" s="177"/>
      <c r="I17" s="177"/>
      <c r="J17" s="208">
        <f t="shared" si="4"/>
        <v>80</v>
      </c>
      <c r="K17" s="208">
        <f t="shared" si="5"/>
        <v>80</v>
      </c>
      <c r="L17" s="23">
        <f t="shared" si="1"/>
        <v>100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</row>
    <row r="18" spans="1:53" s="26" customFormat="1" ht="36" customHeight="1" x14ac:dyDescent="0.25">
      <c r="A18" s="184" t="s">
        <v>94</v>
      </c>
      <c r="B18" s="177" t="s">
        <v>132</v>
      </c>
      <c r="C18" s="177" t="s">
        <v>161</v>
      </c>
      <c r="D18" s="177" t="s">
        <v>13</v>
      </c>
      <c r="E18" s="3" t="s">
        <v>186</v>
      </c>
      <c r="F18" s="49" t="s">
        <v>96</v>
      </c>
      <c r="G18" s="177"/>
      <c r="H18" s="177"/>
      <c r="I18" s="177"/>
      <c r="J18" s="208">
        <f t="shared" si="4"/>
        <v>80</v>
      </c>
      <c r="K18" s="208">
        <f t="shared" si="5"/>
        <v>80</v>
      </c>
      <c r="L18" s="23">
        <f t="shared" si="1"/>
        <v>100</v>
      </c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</row>
    <row r="19" spans="1:53" s="26" customFormat="1" ht="32.25" customHeight="1" x14ac:dyDescent="0.25">
      <c r="A19" s="184" t="s">
        <v>95</v>
      </c>
      <c r="B19" s="177" t="s">
        <v>132</v>
      </c>
      <c r="C19" s="177" t="s">
        <v>161</v>
      </c>
      <c r="D19" s="177" t="s">
        <v>13</v>
      </c>
      <c r="E19" s="3" t="s">
        <v>186</v>
      </c>
      <c r="F19" s="49" t="s">
        <v>97</v>
      </c>
      <c r="G19" s="177"/>
      <c r="H19" s="177"/>
      <c r="I19" s="177"/>
      <c r="J19" s="208">
        <f t="shared" si="4"/>
        <v>80</v>
      </c>
      <c r="K19" s="208">
        <f t="shared" si="5"/>
        <v>80</v>
      </c>
      <c r="L19" s="23">
        <f t="shared" si="1"/>
        <v>100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</row>
    <row r="20" spans="1:53" s="26" customFormat="1" ht="19.899999999999999" customHeight="1" x14ac:dyDescent="0.25">
      <c r="A20" s="90" t="s">
        <v>17</v>
      </c>
      <c r="B20" s="177" t="s">
        <v>132</v>
      </c>
      <c r="C20" s="177" t="s">
        <v>161</v>
      </c>
      <c r="D20" s="177" t="s">
        <v>13</v>
      </c>
      <c r="E20" s="3" t="s">
        <v>186</v>
      </c>
      <c r="F20" s="49" t="s">
        <v>97</v>
      </c>
      <c r="G20" s="177" t="s">
        <v>16</v>
      </c>
      <c r="H20" s="177"/>
      <c r="I20" s="177"/>
      <c r="J20" s="208">
        <f t="shared" si="4"/>
        <v>80</v>
      </c>
      <c r="K20" s="208">
        <f t="shared" si="5"/>
        <v>80</v>
      </c>
      <c r="L20" s="23">
        <f t="shared" si="1"/>
        <v>100</v>
      </c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</row>
    <row r="21" spans="1:53" s="26" customFormat="1" ht="19.899999999999999" customHeight="1" x14ac:dyDescent="0.25">
      <c r="A21" s="90" t="s">
        <v>52</v>
      </c>
      <c r="B21" s="177" t="s">
        <v>132</v>
      </c>
      <c r="C21" s="177" t="s">
        <v>161</v>
      </c>
      <c r="D21" s="177" t="s">
        <v>13</v>
      </c>
      <c r="E21" s="3" t="s">
        <v>186</v>
      </c>
      <c r="F21" s="49" t="s">
        <v>97</v>
      </c>
      <c r="G21" s="177" t="s">
        <v>16</v>
      </c>
      <c r="H21" s="177" t="s">
        <v>24</v>
      </c>
      <c r="I21" s="177"/>
      <c r="J21" s="208">
        <f t="shared" si="4"/>
        <v>80</v>
      </c>
      <c r="K21" s="208">
        <f t="shared" si="5"/>
        <v>80</v>
      </c>
      <c r="L21" s="23">
        <f t="shared" si="1"/>
        <v>100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</row>
    <row r="22" spans="1:53" s="26" customFormat="1" ht="49.5" customHeight="1" x14ac:dyDescent="0.25">
      <c r="A22" s="185" t="s">
        <v>149</v>
      </c>
      <c r="B22" s="186" t="s">
        <v>132</v>
      </c>
      <c r="C22" s="186" t="s">
        <v>161</v>
      </c>
      <c r="D22" s="186" t="s">
        <v>13</v>
      </c>
      <c r="E22" s="58" t="s">
        <v>186</v>
      </c>
      <c r="F22" s="72" t="s">
        <v>97</v>
      </c>
      <c r="G22" s="186" t="s">
        <v>16</v>
      </c>
      <c r="H22" s="186" t="s">
        <v>24</v>
      </c>
      <c r="I22" s="186" t="s">
        <v>188</v>
      </c>
      <c r="J22" s="209">
        <f>'Прил 2'!J94</f>
        <v>80</v>
      </c>
      <c r="K22" s="209">
        <f>'Прил 2'!K94</f>
        <v>80</v>
      </c>
      <c r="L22" s="61">
        <f t="shared" si="1"/>
        <v>100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</row>
    <row r="23" spans="1:53" s="26" customFormat="1" ht="66.75" customHeight="1" x14ac:dyDescent="0.25">
      <c r="A23" s="96" t="s">
        <v>198</v>
      </c>
      <c r="B23" s="177" t="s">
        <v>28</v>
      </c>
      <c r="C23" s="186"/>
      <c r="D23" s="186"/>
      <c r="E23" s="64"/>
      <c r="F23" s="72"/>
      <c r="G23" s="207"/>
      <c r="H23" s="186"/>
      <c r="I23" s="186"/>
      <c r="J23" s="208">
        <f t="shared" ref="J23:J28" si="6">J24</f>
        <v>309.2</v>
      </c>
      <c r="K23" s="208">
        <f t="shared" ref="K23:K28" si="7">K24</f>
        <v>267.39999999999998</v>
      </c>
      <c r="L23" s="23">
        <f t="shared" si="1"/>
        <v>86.481241914618366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</row>
    <row r="24" spans="1:53" s="26" customFormat="1" ht="133.5" customHeight="1" x14ac:dyDescent="0.25">
      <c r="A24" s="159" t="s">
        <v>162</v>
      </c>
      <c r="B24" s="49" t="s">
        <v>28</v>
      </c>
      <c r="C24" s="49" t="s">
        <v>161</v>
      </c>
      <c r="D24" s="49" t="s">
        <v>13</v>
      </c>
      <c r="E24" s="74" t="s">
        <v>51</v>
      </c>
      <c r="F24" s="49"/>
      <c r="G24" s="52"/>
      <c r="H24" s="49"/>
      <c r="I24" s="49"/>
      <c r="J24" s="208">
        <f t="shared" si="6"/>
        <v>309.2</v>
      </c>
      <c r="K24" s="208">
        <f t="shared" si="7"/>
        <v>267.39999999999998</v>
      </c>
      <c r="L24" s="23">
        <f t="shared" si="1"/>
        <v>86.481241914618366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</row>
    <row r="25" spans="1:53" s="26" customFormat="1" ht="43.5" customHeight="1" x14ac:dyDescent="0.25">
      <c r="A25" s="54" t="s">
        <v>95</v>
      </c>
      <c r="B25" s="49" t="s">
        <v>28</v>
      </c>
      <c r="C25" s="49" t="s">
        <v>161</v>
      </c>
      <c r="D25" s="49" t="s">
        <v>13</v>
      </c>
      <c r="E25" s="74" t="s">
        <v>51</v>
      </c>
      <c r="F25" s="49" t="s">
        <v>96</v>
      </c>
      <c r="G25" s="52"/>
      <c r="H25" s="49"/>
      <c r="I25" s="49"/>
      <c r="J25" s="208">
        <f t="shared" si="6"/>
        <v>309.2</v>
      </c>
      <c r="K25" s="208">
        <f t="shared" si="7"/>
        <v>267.39999999999998</v>
      </c>
      <c r="L25" s="23">
        <f t="shared" si="1"/>
        <v>86.481241914618366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</row>
    <row r="26" spans="1:53" s="26" customFormat="1" ht="18.75" customHeight="1" x14ac:dyDescent="0.25">
      <c r="A26" s="54" t="s">
        <v>38</v>
      </c>
      <c r="B26" s="49" t="s">
        <v>28</v>
      </c>
      <c r="C26" s="49" t="s">
        <v>161</v>
      </c>
      <c r="D26" s="49" t="s">
        <v>13</v>
      </c>
      <c r="E26" s="74" t="s">
        <v>51</v>
      </c>
      <c r="F26" s="49" t="s">
        <v>97</v>
      </c>
      <c r="G26" s="52"/>
      <c r="H26" s="49"/>
      <c r="I26" s="49"/>
      <c r="J26" s="208">
        <f t="shared" si="6"/>
        <v>309.2</v>
      </c>
      <c r="K26" s="208">
        <f t="shared" si="7"/>
        <v>267.39999999999998</v>
      </c>
      <c r="L26" s="23">
        <f t="shared" si="1"/>
        <v>86.481241914618366</v>
      </c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</row>
    <row r="27" spans="1:53" s="26" customFormat="1" ht="24.75" customHeight="1" x14ac:dyDescent="0.25">
      <c r="A27" s="54" t="s">
        <v>49</v>
      </c>
      <c r="B27" s="49" t="s">
        <v>28</v>
      </c>
      <c r="C27" s="49" t="s">
        <v>161</v>
      </c>
      <c r="D27" s="49" t="s">
        <v>13</v>
      </c>
      <c r="E27" s="74" t="s">
        <v>51</v>
      </c>
      <c r="F27" s="49" t="s">
        <v>97</v>
      </c>
      <c r="G27" s="52" t="s">
        <v>14</v>
      </c>
      <c r="H27" s="49"/>
      <c r="I27" s="49"/>
      <c r="J27" s="208">
        <f t="shared" si="6"/>
        <v>309.2</v>
      </c>
      <c r="K27" s="208">
        <f t="shared" si="7"/>
        <v>267.39999999999998</v>
      </c>
      <c r="L27" s="23">
        <f t="shared" si="1"/>
        <v>86.481241914618366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</row>
    <row r="28" spans="1:53" s="26" customFormat="1" ht="24" customHeight="1" x14ac:dyDescent="0.25">
      <c r="A28" s="54" t="s">
        <v>50</v>
      </c>
      <c r="B28" s="49" t="s">
        <v>28</v>
      </c>
      <c r="C28" s="49" t="s">
        <v>161</v>
      </c>
      <c r="D28" s="49" t="s">
        <v>13</v>
      </c>
      <c r="E28" s="74" t="s">
        <v>51</v>
      </c>
      <c r="F28" s="49" t="s">
        <v>97</v>
      </c>
      <c r="G28" s="52" t="s">
        <v>14</v>
      </c>
      <c r="H28" s="49" t="s">
        <v>26</v>
      </c>
      <c r="I28" s="49"/>
      <c r="J28" s="208">
        <f t="shared" si="6"/>
        <v>309.2</v>
      </c>
      <c r="K28" s="208">
        <f t="shared" si="7"/>
        <v>267.39999999999998</v>
      </c>
      <c r="L28" s="23">
        <f t="shared" si="1"/>
        <v>86.481241914618366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</row>
    <row r="29" spans="1:53" s="26" customFormat="1" ht="49.5" customHeight="1" x14ac:dyDescent="0.25">
      <c r="A29" s="185" t="s">
        <v>149</v>
      </c>
      <c r="B29" s="72" t="s">
        <v>28</v>
      </c>
      <c r="C29" s="72" t="s">
        <v>161</v>
      </c>
      <c r="D29" s="72" t="s">
        <v>13</v>
      </c>
      <c r="E29" s="73" t="s">
        <v>51</v>
      </c>
      <c r="F29" s="72" t="s">
        <v>97</v>
      </c>
      <c r="G29" s="192" t="s">
        <v>14</v>
      </c>
      <c r="H29" s="72" t="s">
        <v>26</v>
      </c>
      <c r="I29" s="72">
        <v>911</v>
      </c>
      <c r="J29" s="209">
        <f>'Прил 2'!J77</f>
        <v>309.2</v>
      </c>
      <c r="K29" s="209">
        <f>'Прил 2'!K77</f>
        <v>267.39999999999998</v>
      </c>
      <c r="L29" s="61">
        <f t="shared" si="1"/>
        <v>86.481241914618366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</row>
    <row r="30" spans="1:53" s="26" customFormat="1" ht="49.5" customHeight="1" x14ac:dyDescent="0.25">
      <c r="A30" s="90" t="s">
        <v>206</v>
      </c>
      <c r="B30" s="200" t="s">
        <v>205</v>
      </c>
      <c r="C30" s="198"/>
      <c r="D30" s="198"/>
      <c r="E30" s="199"/>
      <c r="F30" s="49"/>
      <c r="G30" s="49"/>
      <c r="H30" s="49"/>
      <c r="I30" s="198"/>
      <c r="J30" s="208">
        <f t="shared" ref="J30:J35" si="8">J31</f>
        <v>0</v>
      </c>
      <c r="K30" s="208">
        <f t="shared" ref="K30:K35" si="9">K31</f>
        <v>0</v>
      </c>
      <c r="L30" s="23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</row>
    <row r="31" spans="1:53" s="26" customFormat="1" ht="49.5" customHeight="1" x14ac:dyDescent="0.25">
      <c r="A31" s="159" t="s">
        <v>162</v>
      </c>
      <c r="B31" s="200" t="s">
        <v>205</v>
      </c>
      <c r="C31" s="198" t="s">
        <v>161</v>
      </c>
      <c r="D31" s="198" t="s">
        <v>13</v>
      </c>
      <c r="E31" s="199" t="s">
        <v>51</v>
      </c>
      <c r="F31" s="49"/>
      <c r="G31" s="49"/>
      <c r="H31" s="49"/>
      <c r="I31" s="198"/>
      <c r="J31" s="208">
        <f t="shared" si="8"/>
        <v>0</v>
      </c>
      <c r="K31" s="208">
        <f t="shared" si="9"/>
        <v>0</v>
      </c>
      <c r="L31" s="23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</row>
    <row r="32" spans="1:53" s="26" customFormat="1" ht="36.75" customHeight="1" x14ac:dyDescent="0.25">
      <c r="A32" s="54" t="s">
        <v>94</v>
      </c>
      <c r="B32" s="200" t="s">
        <v>205</v>
      </c>
      <c r="C32" s="198" t="s">
        <v>161</v>
      </c>
      <c r="D32" s="198" t="s">
        <v>13</v>
      </c>
      <c r="E32" s="199" t="s">
        <v>51</v>
      </c>
      <c r="F32" s="49" t="s">
        <v>96</v>
      </c>
      <c r="G32" s="49"/>
      <c r="H32" s="49"/>
      <c r="I32" s="198"/>
      <c r="J32" s="208">
        <f t="shared" si="8"/>
        <v>0</v>
      </c>
      <c r="K32" s="208">
        <f t="shared" si="9"/>
        <v>0</v>
      </c>
      <c r="L32" s="23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</row>
    <row r="33" spans="1:53" s="26" customFormat="1" ht="42.75" customHeight="1" x14ac:dyDescent="0.25">
      <c r="A33" s="54" t="s">
        <v>95</v>
      </c>
      <c r="B33" s="200" t="s">
        <v>205</v>
      </c>
      <c r="C33" s="198" t="s">
        <v>161</v>
      </c>
      <c r="D33" s="198" t="s">
        <v>13</v>
      </c>
      <c r="E33" s="199" t="s">
        <v>51</v>
      </c>
      <c r="F33" s="49" t="s">
        <v>97</v>
      </c>
      <c r="G33" s="49"/>
      <c r="H33" s="49"/>
      <c r="I33" s="198"/>
      <c r="J33" s="208">
        <f t="shared" si="8"/>
        <v>0</v>
      </c>
      <c r="K33" s="208">
        <f t="shared" si="9"/>
        <v>0</v>
      </c>
      <c r="L33" s="23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</row>
    <row r="34" spans="1:53" s="26" customFormat="1" ht="21.75" customHeight="1" x14ac:dyDescent="0.25">
      <c r="A34" s="90" t="s">
        <v>49</v>
      </c>
      <c r="B34" s="200" t="s">
        <v>205</v>
      </c>
      <c r="C34" s="198" t="s">
        <v>161</v>
      </c>
      <c r="D34" s="198" t="s">
        <v>13</v>
      </c>
      <c r="E34" s="199" t="s">
        <v>51</v>
      </c>
      <c r="F34" s="49" t="s">
        <v>97</v>
      </c>
      <c r="G34" s="49" t="s">
        <v>14</v>
      </c>
      <c r="H34" s="49"/>
      <c r="I34" s="198"/>
      <c r="J34" s="208">
        <f t="shared" si="8"/>
        <v>0</v>
      </c>
      <c r="K34" s="208">
        <f t="shared" si="9"/>
        <v>0</v>
      </c>
      <c r="L34" s="23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</row>
    <row r="35" spans="1:53" s="26" customFormat="1" ht="21.75" customHeight="1" x14ac:dyDescent="0.25">
      <c r="A35" s="90" t="s">
        <v>50</v>
      </c>
      <c r="B35" s="200" t="s">
        <v>205</v>
      </c>
      <c r="C35" s="198" t="s">
        <v>161</v>
      </c>
      <c r="D35" s="198" t="s">
        <v>13</v>
      </c>
      <c r="E35" s="199" t="s">
        <v>51</v>
      </c>
      <c r="F35" s="49" t="s">
        <v>97</v>
      </c>
      <c r="G35" s="49" t="s">
        <v>14</v>
      </c>
      <c r="H35" s="49" t="s">
        <v>26</v>
      </c>
      <c r="I35" s="198"/>
      <c r="J35" s="208">
        <f t="shared" si="8"/>
        <v>0</v>
      </c>
      <c r="K35" s="208">
        <f t="shared" si="9"/>
        <v>0</v>
      </c>
      <c r="L35" s="23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</row>
    <row r="36" spans="1:53" s="26" customFormat="1" ht="49.5" customHeight="1" x14ac:dyDescent="0.25">
      <c r="A36" s="185" t="s">
        <v>149</v>
      </c>
      <c r="B36" s="137" t="s">
        <v>205</v>
      </c>
      <c r="C36" s="135" t="s">
        <v>161</v>
      </c>
      <c r="D36" s="135" t="s">
        <v>13</v>
      </c>
      <c r="E36" s="136" t="s">
        <v>51</v>
      </c>
      <c r="F36" s="72" t="s">
        <v>97</v>
      </c>
      <c r="G36" s="72" t="s">
        <v>14</v>
      </c>
      <c r="H36" s="72" t="s">
        <v>26</v>
      </c>
      <c r="I36" s="135" t="s">
        <v>188</v>
      </c>
      <c r="J36" s="209">
        <f>'Прил 2'!J81</f>
        <v>0</v>
      </c>
      <c r="K36" s="209">
        <f>'Прил 2'!K81</f>
        <v>0</v>
      </c>
      <c r="L36" s="23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</row>
    <row r="37" spans="1:53" s="26" customFormat="1" ht="49.5" customHeight="1" x14ac:dyDescent="0.25">
      <c r="A37" s="90" t="s">
        <v>191</v>
      </c>
      <c r="B37" s="198" t="s">
        <v>192</v>
      </c>
      <c r="C37" s="198"/>
      <c r="D37" s="198"/>
      <c r="E37" s="199"/>
      <c r="F37" s="49"/>
      <c r="G37" s="200"/>
      <c r="H37" s="198"/>
      <c r="I37" s="198"/>
      <c r="J37" s="208">
        <f>J38</f>
        <v>443.85143000000005</v>
      </c>
      <c r="K37" s="208">
        <f t="shared" ref="K37:K40" si="10">K38</f>
        <v>443.851</v>
      </c>
      <c r="L37" s="23">
        <f t="shared" si="1"/>
        <v>99.999903120735681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</row>
    <row r="38" spans="1:53" s="26" customFormat="1" ht="19.5" customHeight="1" x14ac:dyDescent="0.25">
      <c r="A38" s="90" t="s">
        <v>193</v>
      </c>
      <c r="B38" s="198" t="s">
        <v>192</v>
      </c>
      <c r="C38" s="198" t="s">
        <v>161</v>
      </c>
      <c r="D38" s="198" t="s">
        <v>24</v>
      </c>
      <c r="E38" s="199"/>
      <c r="F38" s="49"/>
      <c r="G38" s="200"/>
      <c r="H38" s="198"/>
      <c r="I38" s="198"/>
      <c r="J38" s="208">
        <f>J39</f>
        <v>443.85143000000005</v>
      </c>
      <c r="K38" s="208">
        <f t="shared" si="10"/>
        <v>443.851</v>
      </c>
      <c r="L38" s="23">
        <f t="shared" si="1"/>
        <v>99.999903120735681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</row>
    <row r="39" spans="1:53" s="26" customFormat="1" ht="18.75" customHeight="1" x14ac:dyDescent="0.25">
      <c r="A39" s="90" t="s">
        <v>194</v>
      </c>
      <c r="B39" s="3" t="s">
        <v>192</v>
      </c>
      <c r="C39" s="56">
        <v>0</v>
      </c>
      <c r="D39" s="49" t="s">
        <v>24</v>
      </c>
      <c r="E39" s="22" t="s">
        <v>195</v>
      </c>
      <c r="F39" s="56"/>
      <c r="G39" s="149"/>
      <c r="H39" s="141"/>
      <c r="I39" s="141"/>
      <c r="J39" s="208">
        <f>J40</f>
        <v>443.85143000000005</v>
      </c>
      <c r="K39" s="208">
        <f t="shared" si="10"/>
        <v>443.851</v>
      </c>
      <c r="L39" s="23">
        <f t="shared" si="1"/>
        <v>99.999903120735681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</row>
    <row r="40" spans="1:53" s="26" customFormat="1" ht="37.5" customHeight="1" x14ac:dyDescent="0.25">
      <c r="A40" s="54" t="s">
        <v>95</v>
      </c>
      <c r="B40" s="3" t="s">
        <v>192</v>
      </c>
      <c r="C40" s="56">
        <v>0</v>
      </c>
      <c r="D40" s="49" t="s">
        <v>24</v>
      </c>
      <c r="E40" s="22" t="s">
        <v>195</v>
      </c>
      <c r="F40" s="56">
        <v>200</v>
      </c>
      <c r="G40" s="149"/>
      <c r="H40" s="141"/>
      <c r="I40" s="141"/>
      <c r="J40" s="208">
        <f>J41</f>
        <v>443.85143000000005</v>
      </c>
      <c r="K40" s="208">
        <f t="shared" si="10"/>
        <v>443.851</v>
      </c>
      <c r="L40" s="23">
        <f t="shared" si="1"/>
        <v>99.999903120735681</v>
      </c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</row>
    <row r="41" spans="1:53" s="26" customFormat="1" ht="18" customHeight="1" x14ac:dyDescent="0.25">
      <c r="A41" s="54" t="s">
        <v>38</v>
      </c>
      <c r="B41" s="3" t="s">
        <v>192</v>
      </c>
      <c r="C41" s="56">
        <v>0</v>
      </c>
      <c r="D41" s="49" t="s">
        <v>24</v>
      </c>
      <c r="E41" s="22" t="s">
        <v>195</v>
      </c>
      <c r="F41" s="56">
        <v>240</v>
      </c>
      <c r="G41" s="149"/>
      <c r="H41" s="141"/>
      <c r="I41" s="141"/>
      <c r="J41" s="208">
        <f>J43</f>
        <v>443.85143000000005</v>
      </c>
      <c r="K41" s="208">
        <f t="shared" ref="K41" si="11">K43</f>
        <v>443.851</v>
      </c>
      <c r="L41" s="23">
        <f t="shared" si="1"/>
        <v>99.999903120735681</v>
      </c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</row>
    <row r="42" spans="1:53" s="26" customFormat="1" ht="20.25" customHeight="1" x14ac:dyDescent="0.25">
      <c r="A42" s="95" t="s">
        <v>52</v>
      </c>
      <c r="B42" s="3" t="s">
        <v>192</v>
      </c>
      <c r="C42" s="56">
        <v>0</v>
      </c>
      <c r="D42" s="49" t="s">
        <v>24</v>
      </c>
      <c r="E42" s="22" t="s">
        <v>195</v>
      </c>
      <c r="F42" s="56">
        <v>240</v>
      </c>
      <c r="G42" s="52" t="s">
        <v>16</v>
      </c>
      <c r="H42" s="141"/>
      <c r="I42" s="141"/>
      <c r="J42" s="208">
        <f>J43</f>
        <v>443.85143000000005</v>
      </c>
      <c r="K42" s="208">
        <f t="shared" ref="K42:K43" si="12">K43</f>
        <v>443.851</v>
      </c>
      <c r="L42" s="23">
        <f t="shared" si="1"/>
        <v>99.999903120735681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</row>
    <row r="43" spans="1:53" s="26" customFormat="1" ht="21.75" customHeight="1" x14ac:dyDescent="0.25">
      <c r="A43" s="90" t="s">
        <v>53</v>
      </c>
      <c r="B43" s="3" t="s">
        <v>192</v>
      </c>
      <c r="C43" s="56">
        <v>0</v>
      </c>
      <c r="D43" s="49" t="s">
        <v>24</v>
      </c>
      <c r="E43" s="22" t="s">
        <v>195</v>
      </c>
      <c r="F43" s="56">
        <v>240</v>
      </c>
      <c r="G43" s="52" t="s">
        <v>16</v>
      </c>
      <c r="H43" s="141" t="s">
        <v>25</v>
      </c>
      <c r="I43" s="141"/>
      <c r="J43" s="208">
        <f>J44</f>
        <v>443.85143000000005</v>
      </c>
      <c r="K43" s="208">
        <f t="shared" si="12"/>
        <v>443.851</v>
      </c>
      <c r="L43" s="23">
        <f t="shared" si="1"/>
        <v>99.999903120735681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</row>
    <row r="44" spans="1:53" s="26" customFormat="1" ht="49.5" customHeight="1" x14ac:dyDescent="0.25">
      <c r="A44" s="185" t="s">
        <v>149</v>
      </c>
      <c r="B44" s="188" t="s">
        <v>192</v>
      </c>
      <c r="C44" s="58" t="s">
        <v>161</v>
      </c>
      <c r="D44" s="72" t="s">
        <v>24</v>
      </c>
      <c r="E44" s="60" t="s">
        <v>195</v>
      </c>
      <c r="F44" s="58" t="s">
        <v>97</v>
      </c>
      <c r="G44" s="189" t="s">
        <v>16</v>
      </c>
      <c r="H44" s="190" t="s">
        <v>25</v>
      </c>
      <c r="I44" s="72">
        <v>911</v>
      </c>
      <c r="J44" s="209">
        <f>'Прил 2'!J105</f>
        <v>443.85143000000005</v>
      </c>
      <c r="K44" s="209">
        <f>'Прил 2'!K105</f>
        <v>443.851</v>
      </c>
      <c r="L44" s="61">
        <f t="shared" si="1"/>
        <v>99.999903120735681</v>
      </c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</row>
    <row r="45" spans="1:53" s="26" customFormat="1" ht="67.5" customHeight="1" x14ac:dyDescent="0.25">
      <c r="A45" s="54" t="s">
        <v>204</v>
      </c>
      <c r="B45" s="3" t="s">
        <v>201</v>
      </c>
      <c r="C45" s="49"/>
      <c r="D45" s="49"/>
      <c r="E45" s="49"/>
      <c r="F45" s="68"/>
      <c r="G45" s="72"/>
      <c r="H45" s="72"/>
      <c r="I45" s="72"/>
      <c r="J45" s="208">
        <f t="shared" ref="J45:J50" si="13">J46</f>
        <v>0.5</v>
      </c>
      <c r="K45" s="208">
        <f t="shared" ref="K45:K50" si="14">K46</f>
        <v>0</v>
      </c>
      <c r="L45" s="23">
        <f t="shared" si="1"/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</row>
    <row r="46" spans="1:53" s="26" customFormat="1" ht="33" customHeight="1" x14ac:dyDescent="0.25">
      <c r="A46" s="54" t="s">
        <v>202</v>
      </c>
      <c r="B46" s="3" t="s">
        <v>201</v>
      </c>
      <c r="C46" s="49" t="s">
        <v>161</v>
      </c>
      <c r="D46" s="49" t="s">
        <v>161</v>
      </c>
      <c r="E46" s="49" t="s">
        <v>203</v>
      </c>
      <c r="F46" s="68"/>
      <c r="G46" s="72"/>
      <c r="H46" s="72"/>
      <c r="I46" s="72"/>
      <c r="J46" s="208">
        <f t="shared" si="13"/>
        <v>0.5</v>
      </c>
      <c r="K46" s="208">
        <f t="shared" si="14"/>
        <v>0</v>
      </c>
      <c r="L46" s="23">
        <f t="shared" si="1"/>
        <v>0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</row>
    <row r="47" spans="1:53" s="26" customFormat="1" ht="34.5" customHeight="1" x14ac:dyDescent="0.25">
      <c r="A47" s="54" t="s">
        <v>94</v>
      </c>
      <c r="B47" s="3" t="s">
        <v>201</v>
      </c>
      <c r="C47" s="3" t="s">
        <v>161</v>
      </c>
      <c r="D47" s="3" t="s">
        <v>32</v>
      </c>
      <c r="E47" s="3" t="s">
        <v>203</v>
      </c>
      <c r="F47" s="3" t="s">
        <v>96</v>
      </c>
      <c r="G47" s="72"/>
      <c r="H47" s="72"/>
      <c r="I47" s="72"/>
      <c r="J47" s="208">
        <f t="shared" si="13"/>
        <v>0.5</v>
      </c>
      <c r="K47" s="208">
        <f t="shared" si="14"/>
        <v>0</v>
      </c>
      <c r="L47" s="23">
        <f t="shared" si="1"/>
        <v>0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</row>
    <row r="48" spans="1:53" s="26" customFormat="1" ht="36" customHeight="1" x14ac:dyDescent="0.25">
      <c r="A48" s="54" t="s">
        <v>95</v>
      </c>
      <c r="B48" s="3" t="s">
        <v>201</v>
      </c>
      <c r="C48" s="3" t="s">
        <v>161</v>
      </c>
      <c r="D48" s="3" t="s">
        <v>32</v>
      </c>
      <c r="E48" s="3" t="s">
        <v>203</v>
      </c>
      <c r="F48" s="3" t="s">
        <v>97</v>
      </c>
      <c r="G48" s="72"/>
      <c r="H48" s="72"/>
      <c r="I48" s="72"/>
      <c r="J48" s="208">
        <f t="shared" si="13"/>
        <v>0.5</v>
      </c>
      <c r="K48" s="208">
        <f t="shared" si="14"/>
        <v>0</v>
      </c>
      <c r="L48" s="23">
        <f t="shared" si="1"/>
        <v>0</v>
      </c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</row>
    <row r="49" spans="1:53" s="26" customFormat="1" ht="17.25" customHeight="1" x14ac:dyDescent="0.25">
      <c r="A49" s="95" t="s">
        <v>12</v>
      </c>
      <c r="B49" s="3" t="s">
        <v>201</v>
      </c>
      <c r="C49" s="3" t="s">
        <v>161</v>
      </c>
      <c r="D49" s="3" t="s">
        <v>32</v>
      </c>
      <c r="E49" s="3" t="s">
        <v>203</v>
      </c>
      <c r="F49" s="3" t="s">
        <v>97</v>
      </c>
      <c r="G49" s="49" t="s">
        <v>13</v>
      </c>
      <c r="H49" s="72"/>
      <c r="I49" s="72"/>
      <c r="J49" s="208">
        <f t="shared" si="13"/>
        <v>0.5</v>
      </c>
      <c r="K49" s="208">
        <f t="shared" si="14"/>
        <v>0</v>
      </c>
      <c r="L49" s="23">
        <f t="shared" si="1"/>
        <v>0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</row>
    <row r="50" spans="1:53" s="26" customFormat="1" ht="23.25" customHeight="1" x14ac:dyDescent="0.25">
      <c r="A50" s="95" t="s">
        <v>182</v>
      </c>
      <c r="B50" s="3" t="s">
        <v>201</v>
      </c>
      <c r="C50" s="3" t="s">
        <v>161</v>
      </c>
      <c r="D50" s="3" t="s">
        <v>32</v>
      </c>
      <c r="E50" s="3" t="s">
        <v>203</v>
      </c>
      <c r="F50" s="3" t="s">
        <v>97</v>
      </c>
      <c r="G50" s="49" t="s">
        <v>13</v>
      </c>
      <c r="H50" s="49" t="s">
        <v>28</v>
      </c>
      <c r="I50" s="72"/>
      <c r="J50" s="208">
        <f t="shared" si="13"/>
        <v>0.5</v>
      </c>
      <c r="K50" s="208">
        <f t="shared" si="14"/>
        <v>0</v>
      </c>
      <c r="L50" s="23">
        <f t="shared" si="1"/>
        <v>0</v>
      </c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</row>
    <row r="51" spans="1:53" s="26" customFormat="1" ht="49.5" customHeight="1" x14ac:dyDescent="0.25">
      <c r="A51" s="185" t="s">
        <v>149</v>
      </c>
      <c r="B51" s="188" t="s">
        <v>201</v>
      </c>
      <c r="C51" s="58" t="s">
        <v>161</v>
      </c>
      <c r="D51" s="72" t="s">
        <v>32</v>
      </c>
      <c r="E51" s="60">
        <v>42300</v>
      </c>
      <c r="F51" s="58" t="s">
        <v>97</v>
      </c>
      <c r="G51" s="189" t="s">
        <v>13</v>
      </c>
      <c r="H51" s="190" t="s">
        <v>132</v>
      </c>
      <c r="I51" s="72">
        <v>911</v>
      </c>
      <c r="J51" s="209">
        <f>'Прил 2'!J57</f>
        <v>0.5</v>
      </c>
      <c r="K51" s="209">
        <f>'Прил 2'!K57</f>
        <v>0</v>
      </c>
      <c r="L51" s="61">
        <f t="shared" si="1"/>
        <v>0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</row>
    <row r="52" spans="1:53" s="26" customFormat="1" ht="69" customHeight="1" x14ac:dyDescent="0.25">
      <c r="A52" s="54" t="s">
        <v>199</v>
      </c>
      <c r="B52" s="3" t="s">
        <v>183</v>
      </c>
      <c r="C52" s="3"/>
      <c r="D52" s="3"/>
      <c r="E52" s="3"/>
      <c r="F52" s="3"/>
      <c r="G52" s="72"/>
      <c r="H52" s="72"/>
      <c r="I52" s="72"/>
      <c r="J52" s="208">
        <f t="shared" ref="J52:J58" si="15">J53</f>
        <v>25</v>
      </c>
      <c r="K52" s="208">
        <f t="shared" ref="K52:K58" si="16">K53</f>
        <v>25</v>
      </c>
      <c r="L52" s="23">
        <f t="shared" si="1"/>
        <v>100</v>
      </c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</row>
    <row r="53" spans="1:53" s="26" customFormat="1" ht="53.25" customHeight="1" x14ac:dyDescent="0.25">
      <c r="A53" s="54" t="s">
        <v>200</v>
      </c>
      <c r="B53" s="3" t="s">
        <v>183</v>
      </c>
      <c r="C53" s="3" t="s">
        <v>161</v>
      </c>
      <c r="D53" s="3" t="s">
        <v>13</v>
      </c>
      <c r="E53" s="3"/>
      <c r="F53" s="3"/>
      <c r="G53" s="72"/>
      <c r="H53" s="72"/>
      <c r="I53" s="72"/>
      <c r="J53" s="208">
        <f t="shared" si="15"/>
        <v>25</v>
      </c>
      <c r="K53" s="208">
        <f t="shared" si="16"/>
        <v>25</v>
      </c>
      <c r="L53" s="23">
        <f t="shared" si="1"/>
        <v>100</v>
      </c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</row>
    <row r="54" spans="1:53" s="26" customFormat="1" ht="76.5" customHeight="1" x14ac:dyDescent="0.25">
      <c r="A54" s="54" t="s">
        <v>220</v>
      </c>
      <c r="B54" s="3" t="s">
        <v>183</v>
      </c>
      <c r="C54" s="3" t="s">
        <v>161</v>
      </c>
      <c r="D54" s="3" t="s">
        <v>13</v>
      </c>
      <c r="E54" s="3" t="s">
        <v>221</v>
      </c>
      <c r="F54" s="3"/>
      <c r="G54" s="72"/>
      <c r="H54" s="72"/>
      <c r="I54" s="72"/>
      <c r="J54" s="208">
        <f t="shared" si="15"/>
        <v>25</v>
      </c>
      <c r="K54" s="208">
        <f t="shared" si="16"/>
        <v>25</v>
      </c>
      <c r="L54" s="23">
        <f t="shared" si="1"/>
        <v>100</v>
      </c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</row>
    <row r="55" spans="1:53" s="26" customFormat="1" ht="19.899999999999999" customHeight="1" x14ac:dyDescent="0.25">
      <c r="A55" s="54" t="s">
        <v>94</v>
      </c>
      <c r="B55" s="3" t="s">
        <v>183</v>
      </c>
      <c r="C55" s="3" t="s">
        <v>161</v>
      </c>
      <c r="D55" s="3" t="s">
        <v>13</v>
      </c>
      <c r="E55" s="3" t="s">
        <v>221</v>
      </c>
      <c r="F55" s="3" t="s">
        <v>96</v>
      </c>
      <c r="G55" s="72"/>
      <c r="H55" s="72"/>
      <c r="I55" s="72"/>
      <c r="J55" s="208">
        <f t="shared" si="15"/>
        <v>25</v>
      </c>
      <c r="K55" s="208">
        <f t="shared" si="16"/>
        <v>25</v>
      </c>
      <c r="L55" s="23">
        <f t="shared" si="1"/>
        <v>100</v>
      </c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</row>
    <row r="56" spans="1:53" s="26" customFormat="1" ht="19.899999999999999" customHeight="1" x14ac:dyDescent="0.25">
      <c r="A56" s="54" t="s">
        <v>95</v>
      </c>
      <c r="B56" s="3" t="s">
        <v>183</v>
      </c>
      <c r="C56" s="3" t="s">
        <v>161</v>
      </c>
      <c r="D56" s="3" t="s">
        <v>13</v>
      </c>
      <c r="E56" s="3" t="s">
        <v>221</v>
      </c>
      <c r="F56" s="3" t="s">
        <v>97</v>
      </c>
      <c r="G56" s="72"/>
      <c r="H56" s="72"/>
      <c r="I56" s="72"/>
      <c r="J56" s="208">
        <f t="shared" si="15"/>
        <v>25</v>
      </c>
      <c r="K56" s="208">
        <f t="shared" si="16"/>
        <v>25</v>
      </c>
      <c r="L56" s="23">
        <f t="shared" si="1"/>
        <v>100</v>
      </c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</row>
    <row r="57" spans="1:53" s="26" customFormat="1" ht="19.899999999999999" customHeight="1" x14ac:dyDescent="0.25">
      <c r="A57" s="95" t="s">
        <v>12</v>
      </c>
      <c r="B57" s="3" t="s">
        <v>183</v>
      </c>
      <c r="C57" s="3" t="s">
        <v>161</v>
      </c>
      <c r="D57" s="3" t="s">
        <v>13</v>
      </c>
      <c r="E57" s="3" t="s">
        <v>221</v>
      </c>
      <c r="F57" s="3" t="s">
        <v>97</v>
      </c>
      <c r="G57" s="49" t="s">
        <v>13</v>
      </c>
      <c r="H57" s="72"/>
      <c r="I57" s="72"/>
      <c r="J57" s="208">
        <f t="shared" si="15"/>
        <v>25</v>
      </c>
      <c r="K57" s="208">
        <f t="shared" si="16"/>
        <v>25</v>
      </c>
      <c r="L57" s="23">
        <f t="shared" si="1"/>
        <v>100</v>
      </c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</row>
    <row r="58" spans="1:53" s="26" customFormat="1" ht="19.899999999999999" customHeight="1" x14ac:dyDescent="0.25">
      <c r="A58" s="95" t="s">
        <v>182</v>
      </c>
      <c r="B58" s="3" t="s">
        <v>183</v>
      </c>
      <c r="C58" s="3" t="s">
        <v>161</v>
      </c>
      <c r="D58" s="3" t="s">
        <v>13</v>
      </c>
      <c r="E58" s="3" t="s">
        <v>221</v>
      </c>
      <c r="F58" s="3" t="s">
        <v>97</v>
      </c>
      <c r="G58" s="49" t="s">
        <v>13</v>
      </c>
      <c r="H58" s="49" t="s">
        <v>28</v>
      </c>
      <c r="I58" s="49"/>
      <c r="J58" s="208">
        <f t="shared" si="15"/>
        <v>25</v>
      </c>
      <c r="K58" s="208">
        <f t="shared" si="16"/>
        <v>25</v>
      </c>
      <c r="L58" s="23">
        <f t="shared" si="1"/>
        <v>100</v>
      </c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</row>
    <row r="59" spans="1:53" s="26" customFormat="1" ht="53.25" customHeight="1" x14ac:dyDescent="0.25">
      <c r="A59" s="185" t="s">
        <v>149</v>
      </c>
      <c r="B59" s="58" t="s">
        <v>183</v>
      </c>
      <c r="C59" s="58" t="s">
        <v>161</v>
      </c>
      <c r="D59" s="58" t="s">
        <v>13</v>
      </c>
      <c r="E59" s="58" t="s">
        <v>221</v>
      </c>
      <c r="F59" s="58" t="s">
        <v>97</v>
      </c>
      <c r="G59" s="72" t="s">
        <v>13</v>
      </c>
      <c r="H59" s="72" t="s">
        <v>28</v>
      </c>
      <c r="I59" s="72" t="s">
        <v>188</v>
      </c>
      <c r="J59" s="209">
        <f>'Прил 2'!J62</f>
        <v>25</v>
      </c>
      <c r="K59" s="209">
        <f>'Прил 2'!K62</f>
        <v>25</v>
      </c>
      <c r="L59" s="61">
        <f t="shared" si="1"/>
        <v>100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</row>
    <row r="60" spans="1:53" ht="17.25" customHeight="1" x14ac:dyDescent="0.25">
      <c r="A60" s="62" t="s">
        <v>131</v>
      </c>
      <c r="B60" s="51" t="s">
        <v>30</v>
      </c>
      <c r="C60" s="3"/>
      <c r="D60" s="49"/>
      <c r="E60" s="74"/>
      <c r="F60" s="49"/>
      <c r="G60" s="139"/>
      <c r="H60" s="140"/>
      <c r="I60" s="141"/>
      <c r="J60" s="85">
        <f>J61+J74</f>
        <v>1342.23279</v>
      </c>
      <c r="K60" s="85">
        <f>K61+K74</f>
        <v>1342.2600000000002</v>
      </c>
      <c r="L60" s="23">
        <f t="shared" si="1"/>
        <v>100.00202721913836</v>
      </c>
      <c r="M60" s="47"/>
      <c r="N60" s="47"/>
      <c r="O60" s="47"/>
    </row>
    <row r="61" spans="1:53" ht="15.75" x14ac:dyDescent="0.25">
      <c r="A61" s="95" t="s">
        <v>126</v>
      </c>
      <c r="B61" s="51">
        <v>65</v>
      </c>
      <c r="C61" s="3">
        <v>1</v>
      </c>
      <c r="D61" s="58"/>
      <c r="E61" s="64"/>
      <c r="F61" s="58"/>
      <c r="G61" s="139"/>
      <c r="H61" s="140"/>
      <c r="I61" s="141"/>
      <c r="J61" s="85">
        <f>J62+J68</f>
        <v>554.59496000000001</v>
      </c>
      <c r="K61" s="85">
        <f>K62+K68</f>
        <v>554.6</v>
      </c>
      <c r="L61" s="23">
        <f t="shared" si="1"/>
        <v>100.00090877133105</v>
      </c>
    </row>
    <row r="62" spans="1:53" ht="31.5" x14ac:dyDescent="0.25">
      <c r="A62" s="95" t="s">
        <v>31</v>
      </c>
      <c r="B62" s="52" t="s">
        <v>30</v>
      </c>
      <c r="C62" s="49" t="s">
        <v>20</v>
      </c>
      <c r="D62" s="49" t="s">
        <v>32</v>
      </c>
      <c r="E62" s="74" t="s">
        <v>33</v>
      </c>
      <c r="F62" s="49"/>
      <c r="G62" s="52"/>
      <c r="H62" s="49"/>
      <c r="I62" s="49"/>
      <c r="J62" s="85">
        <f>J65</f>
        <v>149</v>
      </c>
      <c r="K62" s="85">
        <f>K65</f>
        <v>149</v>
      </c>
      <c r="L62" s="23">
        <f t="shared" si="1"/>
        <v>100</v>
      </c>
    </row>
    <row r="63" spans="1:53" ht="78.75" x14ac:dyDescent="0.25">
      <c r="A63" s="84" t="s">
        <v>98</v>
      </c>
      <c r="B63" s="51">
        <v>65</v>
      </c>
      <c r="C63" s="3">
        <v>1</v>
      </c>
      <c r="D63" s="49" t="s">
        <v>32</v>
      </c>
      <c r="E63" s="50">
        <v>41150</v>
      </c>
      <c r="F63" s="49" t="s">
        <v>100</v>
      </c>
      <c r="G63" s="49"/>
      <c r="H63" s="49"/>
      <c r="I63" s="49"/>
      <c r="J63" s="85">
        <f>J64</f>
        <v>149</v>
      </c>
      <c r="K63" s="85">
        <f t="shared" ref="K63" si="17">K64</f>
        <v>149</v>
      </c>
      <c r="L63" s="23">
        <f t="shared" si="1"/>
        <v>100</v>
      </c>
    </row>
    <row r="64" spans="1:53" ht="31.5" x14ac:dyDescent="0.25">
      <c r="A64" s="84" t="s">
        <v>99</v>
      </c>
      <c r="B64" s="51">
        <v>65</v>
      </c>
      <c r="C64" s="3">
        <v>1</v>
      </c>
      <c r="D64" s="49" t="s">
        <v>32</v>
      </c>
      <c r="E64" s="50">
        <v>41150</v>
      </c>
      <c r="F64" s="49" t="s">
        <v>101</v>
      </c>
      <c r="G64" s="49"/>
      <c r="H64" s="49"/>
      <c r="I64" s="49"/>
      <c r="J64" s="85">
        <f>J65</f>
        <v>149</v>
      </c>
      <c r="K64" s="85">
        <f t="shared" ref="K64" si="18">K65</f>
        <v>149</v>
      </c>
      <c r="L64" s="23">
        <f t="shared" si="1"/>
        <v>100</v>
      </c>
    </row>
    <row r="65" spans="1:12" ht="15.75" x14ac:dyDescent="0.25">
      <c r="A65" s="95" t="s">
        <v>12</v>
      </c>
      <c r="B65" s="51">
        <v>65</v>
      </c>
      <c r="C65" s="3">
        <v>1</v>
      </c>
      <c r="D65" s="49" t="s">
        <v>32</v>
      </c>
      <c r="E65" s="50">
        <v>41150</v>
      </c>
      <c r="F65" s="3" t="s">
        <v>101</v>
      </c>
      <c r="G65" s="142" t="s">
        <v>13</v>
      </c>
      <c r="H65" s="143"/>
      <c r="I65" s="49"/>
      <c r="J65" s="85">
        <f>J66</f>
        <v>149</v>
      </c>
      <c r="K65" s="85">
        <f t="shared" ref="K65:K66" si="19">K66</f>
        <v>149</v>
      </c>
      <c r="L65" s="23">
        <f t="shared" si="1"/>
        <v>100</v>
      </c>
    </row>
    <row r="66" spans="1:12" ht="47.25" x14ac:dyDescent="0.25">
      <c r="A66" s="95" t="s">
        <v>29</v>
      </c>
      <c r="B66" s="51">
        <v>65</v>
      </c>
      <c r="C66" s="3">
        <v>1</v>
      </c>
      <c r="D66" s="49" t="s">
        <v>32</v>
      </c>
      <c r="E66" s="50">
        <v>41150</v>
      </c>
      <c r="F66" s="3" t="s">
        <v>101</v>
      </c>
      <c r="G66" s="144" t="s">
        <v>13</v>
      </c>
      <c r="H66" s="145" t="s">
        <v>24</v>
      </c>
      <c r="I66" s="49"/>
      <c r="J66" s="85">
        <f>J67</f>
        <v>149</v>
      </c>
      <c r="K66" s="85">
        <f t="shared" si="19"/>
        <v>149</v>
      </c>
      <c r="L66" s="23">
        <f t="shared" si="1"/>
        <v>100</v>
      </c>
    </row>
    <row r="67" spans="1:12" ht="47.25" x14ac:dyDescent="0.25">
      <c r="A67" s="185" t="s">
        <v>149</v>
      </c>
      <c r="B67" s="188">
        <v>65</v>
      </c>
      <c r="C67" s="58">
        <v>1</v>
      </c>
      <c r="D67" s="72" t="s">
        <v>32</v>
      </c>
      <c r="E67" s="64" t="s">
        <v>33</v>
      </c>
      <c r="F67" s="58" t="s">
        <v>101</v>
      </c>
      <c r="G67" s="189" t="s">
        <v>13</v>
      </c>
      <c r="H67" s="190" t="s">
        <v>24</v>
      </c>
      <c r="I67" s="72">
        <v>911</v>
      </c>
      <c r="J67" s="210">
        <f>'Прил 2'!J15</f>
        <v>149</v>
      </c>
      <c r="K67" s="210">
        <f>'Прил 2'!K15</f>
        <v>149</v>
      </c>
      <c r="L67" s="61">
        <f t="shared" si="1"/>
        <v>100</v>
      </c>
    </row>
    <row r="68" spans="1:12" ht="63" x14ac:dyDescent="0.25">
      <c r="A68" s="176" t="s">
        <v>180</v>
      </c>
      <c r="B68" s="48" t="s">
        <v>30</v>
      </c>
      <c r="C68" s="3" t="s">
        <v>20</v>
      </c>
      <c r="D68" s="49" t="s">
        <v>32</v>
      </c>
      <c r="E68" s="50" t="s">
        <v>181</v>
      </c>
      <c r="F68" s="3"/>
      <c r="G68" s="3"/>
      <c r="H68" s="3"/>
      <c r="I68" s="49"/>
      <c r="J68" s="85">
        <f>J69</f>
        <v>405.59496000000001</v>
      </c>
      <c r="K68" s="85">
        <f t="shared" ref="K68:K72" si="20">K69</f>
        <v>405.6</v>
      </c>
      <c r="L68" s="23">
        <f t="shared" si="1"/>
        <v>100.00124261899113</v>
      </c>
    </row>
    <row r="69" spans="1:12" ht="78.75" x14ac:dyDescent="0.25">
      <c r="A69" s="179" t="s">
        <v>98</v>
      </c>
      <c r="B69" s="48" t="s">
        <v>30</v>
      </c>
      <c r="C69" s="3" t="s">
        <v>20</v>
      </c>
      <c r="D69" s="49" t="s">
        <v>32</v>
      </c>
      <c r="E69" s="50" t="s">
        <v>181</v>
      </c>
      <c r="F69" s="3" t="s">
        <v>100</v>
      </c>
      <c r="G69" s="3"/>
      <c r="H69" s="3"/>
      <c r="I69" s="49"/>
      <c r="J69" s="85">
        <f>J70</f>
        <v>405.59496000000001</v>
      </c>
      <c r="K69" s="85">
        <f t="shared" si="20"/>
        <v>405.6</v>
      </c>
      <c r="L69" s="23">
        <f t="shared" si="1"/>
        <v>100.00124261899113</v>
      </c>
    </row>
    <row r="70" spans="1:12" ht="31.5" x14ac:dyDescent="0.25">
      <c r="A70" s="179" t="s">
        <v>99</v>
      </c>
      <c r="B70" s="48" t="s">
        <v>30</v>
      </c>
      <c r="C70" s="3" t="s">
        <v>20</v>
      </c>
      <c r="D70" s="49" t="s">
        <v>32</v>
      </c>
      <c r="E70" s="50" t="s">
        <v>181</v>
      </c>
      <c r="F70" s="3" t="s">
        <v>101</v>
      </c>
      <c r="G70" s="3"/>
      <c r="H70" s="3"/>
      <c r="I70" s="49"/>
      <c r="J70" s="85">
        <f>J71</f>
        <v>405.59496000000001</v>
      </c>
      <c r="K70" s="85">
        <f t="shared" si="20"/>
        <v>405.6</v>
      </c>
      <c r="L70" s="23">
        <f t="shared" si="1"/>
        <v>100.00124261899113</v>
      </c>
    </row>
    <row r="71" spans="1:12" ht="15.75" x14ac:dyDescent="0.25">
      <c r="A71" s="187" t="s">
        <v>12</v>
      </c>
      <c r="B71" s="48" t="s">
        <v>30</v>
      </c>
      <c r="C71" s="3" t="s">
        <v>20</v>
      </c>
      <c r="D71" s="49" t="s">
        <v>32</v>
      </c>
      <c r="E71" s="50" t="s">
        <v>181</v>
      </c>
      <c r="F71" s="3" t="s">
        <v>101</v>
      </c>
      <c r="G71" s="3" t="s">
        <v>13</v>
      </c>
      <c r="H71" s="3"/>
      <c r="I71" s="49"/>
      <c r="J71" s="85">
        <f>J72</f>
        <v>405.59496000000001</v>
      </c>
      <c r="K71" s="85">
        <f t="shared" si="20"/>
        <v>405.6</v>
      </c>
      <c r="L71" s="23">
        <f t="shared" ref="L71:L112" si="21">K71/J71*100</f>
        <v>100.00124261899113</v>
      </c>
    </row>
    <row r="72" spans="1:12" ht="47.25" x14ac:dyDescent="0.25">
      <c r="A72" s="187" t="s">
        <v>29</v>
      </c>
      <c r="B72" s="48" t="s">
        <v>30</v>
      </c>
      <c r="C72" s="3" t="s">
        <v>20</v>
      </c>
      <c r="D72" s="49" t="s">
        <v>32</v>
      </c>
      <c r="E72" s="50" t="s">
        <v>181</v>
      </c>
      <c r="F72" s="3" t="s">
        <v>101</v>
      </c>
      <c r="G72" s="3" t="s">
        <v>13</v>
      </c>
      <c r="H72" s="3" t="s">
        <v>24</v>
      </c>
      <c r="I72" s="49"/>
      <c r="J72" s="85">
        <f>J73</f>
        <v>405.59496000000001</v>
      </c>
      <c r="K72" s="85">
        <f t="shared" si="20"/>
        <v>405.6</v>
      </c>
      <c r="L72" s="23">
        <f t="shared" si="21"/>
        <v>100.00124261899113</v>
      </c>
    </row>
    <row r="73" spans="1:12" ht="47.25" x14ac:dyDescent="0.25">
      <c r="A73" s="185" t="s">
        <v>149</v>
      </c>
      <c r="B73" s="65" t="s">
        <v>30</v>
      </c>
      <c r="C73" s="58" t="s">
        <v>20</v>
      </c>
      <c r="D73" s="72" t="s">
        <v>32</v>
      </c>
      <c r="E73" s="64" t="s">
        <v>181</v>
      </c>
      <c r="F73" s="58" t="s">
        <v>101</v>
      </c>
      <c r="G73" s="58" t="s">
        <v>13</v>
      </c>
      <c r="H73" s="58" t="s">
        <v>24</v>
      </c>
      <c r="I73" s="72" t="s">
        <v>188</v>
      </c>
      <c r="J73" s="210">
        <f>'Прил 2'!J18</f>
        <v>405.59496000000001</v>
      </c>
      <c r="K73" s="210">
        <f>'Прил 2'!K18</f>
        <v>405.6</v>
      </c>
      <c r="L73" s="61">
        <f t="shared" si="21"/>
        <v>100.00124261899113</v>
      </c>
    </row>
    <row r="74" spans="1:12" ht="31.5" x14ac:dyDescent="0.25">
      <c r="A74" s="95" t="s">
        <v>129</v>
      </c>
      <c r="B74" s="48" t="s">
        <v>30</v>
      </c>
      <c r="C74" s="3" t="s">
        <v>21</v>
      </c>
      <c r="D74" s="49"/>
      <c r="E74" s="50"/>
      <c r="F74" s="3"/>
      <c r="G74" s="51"/>
      <c r="H74" s="3"/>
      <c r="I74" s="49"/>
      <c r="J74" s="85">
        <f>J75+J81+J96</f>
        <v>787.63782999999989</v>
      </c>
      <c r="K74" s="85">
        <f>K75+K81+K96</f>
        <v>787.66000000000008</v>
      </c>
      <c r="L74" s="23">
        <f t="shared" si="21"/>
        <v>100.00281474545226</v>
      </c>
    </row>
    <row r="75" spans="1:12" ht="30.75" customHeight="1" x14ac:dyDescent="0.25">
      <c r="A75" s="95" t="s">
        <v>34</v>
      </c>
      <c r="B75" s="48" t="s">
        <v>30</v>
      </c>
      <c r="C75" s="3" t="s">
        <v>21</v>
      </c>
      <c r="D75" s="49" t="s">
        <v>32</v>
      </c>
      <c r="E75" s="50" t="s">
        <v>35</v>
      </c>
      <c r="F75" s="3"/>
      <c r="G75" s="51"/>
      <c r="H75" s="3"/>
      <c r="I75" s="52"/>
      <c r="J75" s="85">
        <f>J76</f>
        <v>251.387</v>
      </c>
      <c r="K75" s="85">
        <f>K78</f>
        <v>251.4</v>
      </c>
      <c r="L75" s="23">
        <f t="shared" si="21"/>
        <v>100.00517130957449</v>
      </c>
    </row>
    <row r="76" spans="1:12" ht="84" customHeight="1" x14ac:dyDescent="0.25">
      <c r="A76" s="84" t="s">
        <v>98</v>
      </c>
      <c r="B76" s="48" t="s">
        <v>30</v>
      </c>
      <c r="C76" s="3" t="s">
        <v>21</v>
      </c>
      <c r="D76" s="49" t="s">
        <v>32</v>
      </c>
      <c r="E76" s="50" t="s">
        <v>35</v>
      </c>
      <c r="F76" s="3" t="s">
        <v>100</v>
      </c>
      <c r="G76" s="51"/>
      <c r="H76" s="3"/>
      <c r="I76" s="52"/>
      <c r="J76" s="85">
        <f>J77</f>
        <v>251.387</v>
      </c>
      <c r="K76" s="85">
        <f t="shared" ref="K76" si="22">K77</f>
        <v>251.4</v>
      </c>
      <c r="L76" s="23">
        <f t="shared" si="21"/>
        <v>100.00517130957449</v>
      </c>
    </row>
    <row r="77" spans="1:12" ht="30.75" customHeight="1" x14ac:dyDescent="0.25">
      <c r="A77" s="84" t="s">
        <v>99</v>
      </c>
      <c r="B77" s="48" t="s">
        <v>30</v>
      </c>
      <c r="C77" s="3" t="s">
        <v>21</v>
      </c>
      <c r="D77" s="49" t="s">
        <v>32</v>
      </c>
      <c r="E77" s="50" t="s">
        <v>35</v>
      </c>
      <c r="F77" s="3" t="s">
        <v>101</v>
      </c>
      <c r="G77" s="51"/>
      <c r="H77" s="3"/>
      <c r="I77" s="52"/>
      <c r="J77" s="85">
        <f>J78</f>
        <v>251.387</v>
      </c>
      <c r="K77" s="85">
        <f t="shared" ref="K77" si="23">K78</f>
        <v>251.4</v>
      </c>
      <c r="L77" s="23">
        <f t="shared" si="21"/>
        <v>100.00517130957449</v>
      </c>
    </row>
    <row r="78" spans="1:12" ht="15.75" x14ac:dyDescent="0.25">
      <c r="A78" s="95" t="s">
        <v>12</v>
      </c>
      <c r="B78" s="48" t="s">
        <v>30</v>
      </c>
      <c r="C78" s="3" t="s">
        <v>21</v>
      </c>
      <c r="D78" s="49" t="s">
        <v>32</v>
      </c>
      <c r="E78" s="50" t="s">
        <v>35</v>
      </c>
      <c r="F78" s="3" t="s">
        <v>101</v>
      </c>
      <c r="G78" s="51" t="s">
        <v>13</v>
      </c>
      <c r="H78" s="3"/>
      <c r="I78" s="52"/>
      <c r="J78" s="85">
        <f>J79</f>
        <v>251.387</v>
      </c>
      <c r="K78" s="85">
        <f t="shared" ref="K78:K79" si="24">K79</f>
        <v>251.4</v>
      </c>
      <c r="L78" s="23">
        <f t="shared" si="21"/>
        <v>100.00517130957449</v>
      </c>
    </row>
    <row r="79" spans="1:12" ht="63" customHeight="1" x14ac:dyDescent="0.25">
      <c r="A79" s="95" t="s">
        <v>62</v>
      </c>
      <c r="B79" s="48" t="s">
        <v>30</v>
      </c>
      <c r="C79" s="49" t="s">
        <v>21</v>
      </c>
      <c r="D79" s="49" t="s">
        <v>32</v>
      </c>
      <c r="E79" s="74">
        <v>41110</v>
      </c>
      <c r="F79" s="49" t="s">
        <v>101</v>
      </c>
      <c r="G79" s="52" t="s">
        <v>13</v>
      </c>
      <c r="H79" s="49" t="s">
        <v>14</v>
      </c>
      <c r="I79" s="52"/>
      <c r="J79" s="85">
        <f>J80</f>
        <v>251.387</v>
      </c>
      <c r="K79" s="85">
        <f t="shared" si="24"/>
        <v>251.4</v>
      </c>
      <c r="L79" s="23">
        <f t="shared" si="21"/>
        <v>100.00517130957449</v>
      </c>
    </row>
    <row r="80" spans="1:12" ht="47.25" x14ac:dyDescent="0.25">
      <c r="A80" s="185" t="s">
        <v>149</v>
      </c>
      <c r="B80" s="65" t="s">
        <v>30</v>
      </c>
      <c r="C80" s="72" t="s">
        <v>21</v>
      </c>
      <c r="D80" s="72" t="s">
        <v>32</v>
      </c>
      <c r="E80" s="73" t="s">
        <v>35</v>
      </c>
      <c r="F80" s="72" t="s">
        <v>101</v>
      </c>
      <c r="G80" s="188" t="s">
        <v>13</v>
      </c>
      <c r="H80" s="58" t="s">
        <v>14</v>
      </c>
      <c r="I80" s="72">
        <v>911</v>
      </c>
      <c r="J80" s="210">
        <f>'Прил 2'!J24</f>
        <v>251.387</v>
      </c>
      <c r="K80" s="210">
        <f>'Прил 2'!K24</f>
        <v>251.4</v>
      </c>
      <c r="L80" s="61">
        <f t="shared" si="21"/>
        <v>100.00517130957449</v>
      </c>
    </row>
    <row r="81" spans="1:53" ht="31.5" x14ac:dyDescent="0.25">
      <c r="A81" s="95" t="s">
        <v>36</v>
      </c>
      <c r="B81" s="52" t="s">
        <v>30</v>
      </c>
      <c r="C81" s="49" t="s">
        <v>21</v>
      </c>
      <c r="D81" s="49" t="s">
        <v>32</v>
      </c>
      <c r="E81" s="74" t="s">
        <v>37</v>
      </c>
      <c r="F81" s="49"/>
      <c r="G81" s="51"/>
      <c r="H81" s="3"/>
      <c r="I81" s="52"/>
      <c r="J81" s="85">
        <f>J84+J87</f>
        <v>227.90679</v>
      </c>
      <c r="K81" s="85">
        <f t="shared" ref="K81" si="25">K84+K87</f>
        <v>227.92000000000002</v>
      </c>
      <c r="L81" s="23">
        <f t="shared" si="21"/>
        <v>100.00579622923915</v>
      </c>
    </row>
    <row r="82" spans="1:53" ht="31.5" x14ac:dyDescent="0.25">
      <c r="A82" s="54" t="s">
        <v>94</v>
      </c>
      <c r="B82" s="48" t="s">
        <v>30</v>
      </c>
      <c r="C82" s="49" t="s">
        <v>21</v>
      </c>
      <c r="D82" s="49" t="s">
        <v>32</v>
      </c>
      <c r="E82" s="74" t="s">
        <v>37</v>
      </c>
      <c r="F82" s="49" t="s">
        <v>96</v>
      </c>
      <c r="G82" s="51"/>
      <c r="H82" s="3"/>
      <c r="I82" s="52"/>
      <c r="J82" s="85">
        <f>J83</f>
        <v>194.98695000000001</v>
      </c>
      <c r="K82" s="85">
        <f t="shared" ref="K82" si="26">K83</f>
        <v>195</v>
      </c>
      <c r="L82" s="23">
        <f t="shared" si="21"/>
        <v>100.00669275559211</v>
      </c>
    </row>
    <row r="83" spans="1:53" ht="47.25" x14ac:dyDescent="0.25">
      <c r="A83" s="54" t="s">
        <v>95</v>
      </c>
      <c r="B83" s="48" t="s">
        <v>30</v>
      </c>
      <c r="C83" s="49" t="s">
        <v>21</v>
      </c>
      <c r="D83" s="49" t="s">
        <v>32</v>
      </c>
      <c r="E83" s="74" t="s">
        <v>37</v>
      </c>
      <c r="F83" s="49" t="s">
        <v>97</v>
      </c>
      <c r="G83" s="51"/>
      <c r="H83" s="3"/>
      <c r="I83" s="52"/>
      <c r="J83" s="85">
        <f>J84</f>
        <v>194.98695000000001</v>
      </c>
      <c r="K83" s="85">
        <f t="shared" ref="K83" si="27">K84</f>
        <v>195</v>
      </c>
      <c r="L83" s="23">
        <f t="shared" si="21"/>
        <v>100.00669275559211</v>
      </c>
    </row>
    <row r="84" spans="1:53" ht="15.75" x14ac:dyDescent="0.25">
      <c r="A84" s="95" t="s">
        <v>12</v>
      </c>
      <c r="B84" s="48" t="s">
        <v>30</v>
      </c>
      <c r="C84" s="49" t="s">
        <v>21</v>
      </c>
      <c r="D84" s="49" t="s">
        <v>32</v>
      </c>
      <c r="E84" s="74" t="s">
        <v>37</v>
      </c>
      <c r="F84" s="49" t="s">
        <v>97</v>
      </c>
      <c r="G84" s="51" t="s">
        <v>13</v>
      </c>
      <c r="H84" s="3"/>
      <c r="I84" s="52"/>
      <c r="J84" s="85">
        <f>J85</f>
        <v>194.98695000000001</v>
      </c>
      <c r="K84" s="85">
        <f t="shared" ref="K84:K85" si="28">K85</f>
        <v>195</v>
      </c>
      <c r="L84" s="23">
        <f t="shared" si="21"/>
        <v>100.00669275559211</v>
      </c>
    </row>
    <row r="85" spans="1:53" ht="69.75" customHeight="1" x14ac:dyDescent="0.25">
      <c r="A85" s="95" t="s">
        <v>62</v>
      </c>
      <c r="B85" s="48" t="s">
        <v>30</v>
      </c>
      <c r="C85" s="49" t="s">
        <v>21</v>
      </c>
      <c r="D85" s="49" t="s">
        <v>32</v>
      </c>
      <c r="E85" s="74" t="s">
        <v>37</v>
      </c>
      <c r="F85" s="49" t="s">
        <v>97</v>
      </c>
      <c r="G85" s="51" t="s">
        <v>13</v>
      </c>
      <c r="H85" s="3" t="s">
        <v>14</v>
      </c>
      <c r="I85" s="52"/>
      <c r="J85" s="85">
        <f>J86</f>
        <v>194.98695000000001</v>
      </c>
      <c r="K85" s="85">
        <f t="shared" si="28"/>
        <v>195</v>
      </c>
      <c r="L85" s="23">
        <f t="shared" si="21"/>
        <v>100.00669275559211</v>
      </c>
    </row>
    <row r="86" spans="1:53" s="8" customFormat="1" ht="47.25" x14ac:dyDescent="0.25">
      <c r="A86" s="185" t="s">
        <v>149</v>
      </c>
      <c r="B86" s="65" t="s">
        <v>30</v>
      </c>
      <c r="C86" s="72" t="s">
        <v>21</v>
      </c>
      <c r="D86" s="72" t="s">
        <v>32</v>
      </c>
      <c r="E86" s="73" t="s">
        <v>37</v>
      </c>
      <c r="F86" s="72" t="s">
        <v>97</v>
      </c>
      <c r="G86" s="188" t="s">
        <v>13</v>
      </c>
      <c r="H86" s="58" t="s">
        <v>14</v>
      </c>
      <c r="I86" s="192">
        <v>911</v>
      </c>
      <c r="J86" s="210">
        <f>'Прил 2'!J26</f>
        <v>194.98695000000001</v>
      </c>
      <c r="K86" s="210">
        <f>'Прил 2'!K26</f>
        <v>195</v>
      </c>
      <c r="L86" s="61">
        <f t="shared" si="21"/>
        <v>100.00669275559211</v>
      </c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</row>
    <row r="87" spans="1:53" ht="31.5" x14ac:dyDescent="0.25">
      <c r="A87" s="54" t="s">
        <v>94</v>
      </c>
      <c r="B87" s="48" t="s">
        <v>30</v>
      </c>
      <c r="C87" s="49" t="s">
        <v>21</v>
      </c>
      <c r="D87" s="49" t="s">
        <v>32</v>
      </c>
      <c r="E87" s="74" t="s">
        <v>37</v>
      </c>
      <c r="F87" s="49" t="s">
        <v>103</v>
      </c>
      <c r="G87" s="51"/>
      <c r="H87" s="3"/>
      <c r="I87" s="52"/>
      <c r="J87" s="85">
        <f>J92+J88</f>
        <v>32.919840000000001</v>
      </c>
      <c r="K87" s="85">
        <f>K92+K88</f>
        <v>32.92</v>
      </c>
      <c r="L87" s="23">
        <f t="shared" si="21"/>
        <v>100.00048602909371</v>
      </c>
    </row>
    <row r="88" spans="1:53" ht="15.75" x14ac:dyDescent="0.25">
      <c r="A88" s="4" t="s">
        <v>211</v>
      </c>
      <c r="B88" s="191" t="s">
        <v>30</v>
      </c>
      <c r="C88" s="177" t="s">
        <v>21</v>
      </c>
      <c r="D88" s="49" t="s">
        <v>32</v>
      </c>
      <c r="E88" s="74" t="s">
        <v>37</v>
      </c>
      <c r="F88" s="49" t="s">
        <v>212</v>
      </c>
      <c r="G88" s="51"/>
      <c r="H88" s="180"/>
      <c r="I88" s="49"/>
      <c r="J88" s="85">
        <f>J89</f>
        <v>3</v>
      </c>
      <c r="K88" s="85">
        <f t="shared" ref="K88:K90" si="29">K89</f>
        <v>3</v>
      </c>
      <c r="L88" s="23">
        <f t="shared" si="21"/>
        <v>100</v>
      </c>
    </row>
    <row r="89" spans="1:53" ht="15.75" x14ac:dyDescent="0.25">
      <c r="A89" s="187" t="s">
        <v>12</v>
      </c>
      <c r="B89" s="191" t="s">
        <v>30</v>
      </c>
      <c r="C89" s="177" t="s">
        <v>21</v>
      </c>
      <c r="D89" s="49" t="s">
        <v>32</v>
      </c>
      <c r="E89" s="74" t="s">
        <v>37</v>
      </c>
      <c r="F89" s="49" t="s">
        <v>212</v>
      </c>
      <c r="G89" s="51" t="s">
        <v>13</v>
      </c>
      <c r="H89" s="180"/>
      <c r="I89" s="49"/>
      <c r="J89" s="85">
        <f>J90</f>
        <v>3</v>
      </c>
      <c r="K89" s="85">
        <f t="shared" si="29"/>
        <v>3</v>
      </c>
      <c r="L89" s="23">
        <f t="shared" si="21"/>
        <v>100</v>
      </c>
    </row>
    <row r="90" spans="1:53" ht="63" x14ac:dyDescent="0.25">
      <c r="A90" s="187" t="s">
        <v>62</v>
      </c>
      <c r="B90" s="191" t="s">
        <v>30</v>
      </c>
      <c r="C90" s="177" t="s">
        <v>21</v>
      </c>
      <c r="D90" s="49" t="s">
        <v>32</v>
      </c>
      <c r="E90" s="74" t="s">
        <v>37</v>
      </c>
      <c r="F90" s="49" t="s">
        <v>212</v>
      </c>
      <c r="G90" s="51" t="s">
        <v>13</v>
      </c>
      <c r="H90" s="180" t="s">
        <v>14</v>
      </c>
      <c r="I90" s="49"/>
      <c r="J90" s="85">
        <f>J91</f>
        <v>3</v>
      </c>
      <c r="K90" s="85">
        <f t="shared" si="29"/>
        <v>3</v>
      </c>
      <c r="L90" s="23">
        <f t="shared" si="21"/>
        <v>100</v>
      </c>
    </row>
    <row r="91" spans="1:53" ht="47.25" x14ac:dyDescent="0.25">
      <c r="A91" s="211" t="s">
        <v>149</v>
      </c>
      <c r="B91" s="3" t="s">
        <v>30</v>
      </c>
      <c r="C91" s="49" t="s">
        <v>21</v>
      </c>
      <c r="D91" s="49" t="s">
        <v>32</v>
      </c>
      <c r="E91" s="49" t="s">
        <v>37</v>
      </c>
      <c r="F91" s="49" t="s">
        <v>212</v>
      </c>
      <c r="G91" s="3" t="s">
        <v>13</v>
      </c>
      <c r="H91" s="3" t="s">
        <v>14</v>
      </c>
      <c r="I91" s="49" t="s">
        <v>188</v>
      </c>
      <c r="J91" s="85">
        <f>'Прил 2'!J29</f>
        <v>3</v>
      </c>
      <c r="K91" s="85">
        <f>'Прил 2'!K29</f>
        <v>3</v>
      </c>
      <c r="L91" s="23">
        <f t="shared" si="21"/>
        <v>100</v>
      </c>
    </row>
    <row r="92" spans="1:53" ht="47.25" x14ac:dyDescent="0.25">
      <c r="A92" s="54" t="s">
        <v>95</v>
      </c>
      <c r="B92" s="48" t="s">
        <v>30</v>
      </c>
      <c r="C92" s="49" t="s">
        <v>21</v>
      </c>
      <c r="D92" s="49" t="s">
        <v>32</v>
      </c>
      <c r="E92" s="74" t="s">
        <v>37</v>
      </c>
      <c r="F92" s="49" t="s">
        <v>106</v>
      </c>
      <c r="G92" s="51"/>
      <c r="H92" s="3"/>
      <c r="I92" s="52"/>
      <c r="J92" s="85">
        <f>J93</f>
        <v>29.919840000000001</v>
      </c>
      <c r="K92" s="85">
        <f t="shared" ref="K92:K94" si="30">K93</f>
        <v>29.92</v>
      </c>
      <c r="L92" s="23">
        <f t="shared" si="21"/>
        <v>100.00053476221797</v>
      </c>
    </row>
    <row r="93" spans="1:53" ht="15.75" x14ac:dyDescent="0.25">
      <c r="A93" s="95" t="s">
        <v>12</v>
      </c>
      <c r="B93" s="48" t="s">
        <v>30</v>
      </c>
      <c r="C93" s="49" t="s">
        <v>21</v>
      </c>
      <c r="D93" s="49" t="s">
        <v>32</v>
      </c>
      <c r="E93" s="74" t="s">
        <v>37</v>
      </c>
      <c r="F93" s="49" t="s">
        <v>106</v>
      </c>
      <c r="G93" s="51" t="s">
        <v>13</v>
      </c>
      <c r="H93" s="3"/>
      <c r="I93" s="52"/>
      <c r="J93" s="85">
        <f>J94</f>
        <v>29.919840000000001</v>
      </c>
      <c r="K93" s="85">
        <f t="shared" si="30"/>
        <v>29.92</v>
      </c>
      <c r="L93" s="23">
        <f t="shared" si="21"/>
        <v>100.00053476221797</v>
      </c>
    </row>
    <row r="94" spans="1:53" ht="69.75" customHeight="1" x14ac:dyDescent="0.25">
      <c r="A94" s="95" t="s">
        <v>62</v>
      </c>
      <c r="B94" s="48" t="s">
        <v>30</v>
      </c>
      <c r="C94" s="49" t="s">
        <v>21</v>
      </c>
      <c r="D94" s="49" t="s">
        <v>32</v>
      </c>
      <c r="E94" s="74" t="s">
        <v>37</v>
      </c>
      <c r="F94" s="49" t="s">
        <v>106</v>
      </c>
      <c r="G94" s="51" t="s">
        <v>13</v>
      </c>
      <c r="H94" s="3" t="s">
        <v>14</v>
      </c>
      <c r="I94" s="52"/>
      <c r="J94" s="23">
        <f>J95</f>
        <v>29.919840000000001</v>
      </c>
      <c r="K94" s="23">
        <f t="shared" si="30"/>
        <v>29.92</v>
      </c>
      <c r="L94" s="23">
        <f t="shared" si="21"/>
        <v>100.00053476221797</v>
      </c>
    </row>
    <row r="95" spans="1:53" ht="47.25" x14ac:dyDescent="0.25">
      <c r="A95" s="185" t="s">
        <v>149</v>
      </c>
      <c r="B95" s="65" t="s">
        <v>30</v>
      </c>
      <c r="C95" s="72" t="s">
        <v>21</v>
      </c>
      <c r="D95" s="72" t="s">
        <v>32</v>
      </c>
      <c r="E95" s="73" t="s">
        <v>37</v>
      </c>
      <c r="F95" s="72" t="s">
        <v>106</v>
      </c>
      <c r="G95" s="188" t="s">
        <v>13</v>
      </c>
      <c r="H95" s="58" t="s">
        <v>14</v>
      </c>
      <c r="I95" s="192">
        <v>911</v>
      </c>
      <c r="J95" s="61">
        <f>'Прил 2'!J30</f>
        <v>29.919840000000001</v>
      </c>
      <c r="K95" s="61">
        <f>'Прил 2'!K30</f>
        <v>29.92</v>
      </c>
      <c r="L95" s="61">
        <f t="shared" si="21"/>
        <v>100.00053476221797</v>
      </c>
    </row>
    <row r="96" spans="1:53" ht="63" x14ac:dyDescent="0.25">
      <c r="A96" s="176" t="s">
        <v>180</v>
      </c>
      <c r="B96" s="191" t="s">
        <v>30</v>
      </c>
      <c r="C96" s="177" t="s">
        <v>21</v>
      </c>
      <c r="D96" s="49" t="s">
        <v>32</v>
      </c>
      <c r="E96" s="74" t="s">
        <v>181</v>
      </c>
      <c r="F96" s="49"/>
      <c r="G96" s="51"/>
      <c r="H96" s="3"/>
      <c r="I96" s="52"/>
      <c r="J96" s="23">
        <f>J97+J107+J102</f>
        <v>308.34403999999995</v>
      </c>
      <c r="K96" s="23">
        <f>K97+K107+K102</f>
        <v>308.33999999999997</v>
      </c>
      <c r="L96" s="23">
        <f t="shared" si="21"/>
        <v>99.99868977522641</v>
      </c>
    </row>
    <row r="97" spans="1:12" ht="78.75" x14ac:dyDescent="0.25">
      <c r="A97" s="179" t="s">
        <v>98</v>
      </c>
      <c r="B97" s="191" t="s">
        <v>30</v>
      </c>
      <c r="C97" s="177" t="s">
        <v>21</v>
      </c>
      <c r="D97" s="49" t="s">
        <v>32</v>
      </c>
      <c r="E97" s="74" t="s">
        <v>181</v>
      </c>
      <c r="F97" s="49" t="s">
        <v>100</v>
      </c>
      <c r="G97" s="51"/>
      <c r="H97" s="3"/>
      <c r="I97" s="52"/>
      <c r="J97" s="23">
        <f>J98</f>
        <v>261.86611999999997</v>
      </c>
      <c r="K97" s="23">
        <f t="shared" ref="K97:K100" si="31">K98</f>
        <v>261.87</v>
      </c>
      <c r="L97" s="23">
        <f t="shared" si="21"/>
        <v>100.00148167315422</v>
      </c>
    </row>
    <row r="98" spans="1:12" ht="31.5" x14ac:dyDescent="0.25">
      <c r="A98" s="179" t="s">
        <v>99</v>
      </c>
      <c r="B98" s="191" t="s">
        <v>30</v>
      </c>
      <c r="C98" s="177" t="s">
        <v>21</v>
      </c>
      <c r="D98" s="49" t="s">
        <v>32</v>
      </c>
      <c r="E98" s="74" t="s">
        <v>181</v>
      </c>
      <c r="F98" s="49" t="s">
        <v>101</v>
      </c>
      <c r="G98" s="51"/>
      <c r="H98" s="3"/>
      <c r="I98" s="52"/>
      <c r="J98" s="23">
        <f>J99</f>
        <v>261.86611999999997</v>
      </c>
      <c r="K98" s="23">
        <f t="shared" si="31"/>
        <v>261.87</v>
      </c>
      <c r="L98" s="23">
        <f t="shared" si="21"/>
        <v>100.00148167315422</v>
      </c>
    </row>
    <row r="99" spans="1:12" ht="15.75" x14ac:dyDescent="0.25">
      <c r="A99" s="187" t="s">
        <v>12</v>
      </c>
      <c r="B99" s="191" t="s">
        <v>30</v>
      </c>
      <c r="C99" s="177" t="s">
        <v>21</v>
      </c>
      <c r="D99" s="49" t="s">
        <v>32</v>
      </c>
      <c r="E99" s="74" t="s">
        <v>181</v>
      </c>
      <c r="F99" s="49" t="s">
        <v>101</v>
      </c>
      <c r="G99" s="51" t="s">
        <v>13</v>
      </c>
      <c r="H99" s="3"/>
      <c r="I99" s="52"/>
      <c r="J99" s="23">
        <f>J100</f>
        <v>261.86611999999997</v>
      </c>
      <c r="K99" s="23">
        <f t="shared" si="31"/>
        <v>261.87</v>
      </c>
      <c r="L99" s="23">
        <f t="shared" si="21"/>
        <v>100.00148167315422</v>
      </c>
    </row>
    <row r="100" spans="1:12" ht="63" x14ac:dyDescent="0.25">
      <c r="A100" s="187" t="s">
        <v>62</v>
      </c>
      <c r="B100" s="191" t="s">
        <v>30</v>
      </c>
      <c r="C100" s="177" t="s">
        <v>21</v>
      </c>
      <c r="D100" s="49" t="s">
        <v>32</v>
      </c>
      <c r="E100" s="74" t="s">
        <v>181</v>
      </c>
      <c r="F100" s="49" t="s">
        <v>101</v>
      </c>
      <c r="G100" s="51" t="s">
        <v>13</v>
      </c>
      <c r="H100" s="3" t="s">
        <v>14</v>
      </c>
      <c r="I100" s="52"/>
      <c r="J100" s="23">
        <f>J101</f>
        <v>261.86611999999997</v>
      </c>
      <c r="K100" s="23">
        <f t="shared" si="31"/>
        <v>261.87</v>
      </c>
      <c r="L100" s="23">
        <f t="shared" si="21"/>
        <v>100.00148167315422</v>
      </c>
    </row>
    <row r="101" spans="1:12" ht="47.25" x14ac:dyDescent="0.25">
      <c r="A101" s="185" t="s">
        <v>149</v>
      </c>
      <c r="B101" s="65" t="s">
        <v>30</v>
      </c>
      <c r="C101" s="72" t="s">
        <v>21</v>
      </c>
      <c r="D101" s="72" t="s">
        <v>32</v>
      </c>
      <c r="E101" s="73" t="s">
        <v>181</v>
      </c>
      <c r="F101" s="72" t="s">
        <v>101</v>
      </c>
      <c r="G101" s="188" t="s">
        <v>13</v>
      </c>
      <c r="H101" s="58" t="s">
        <v>14</v>
      </c>
      <c r="I101" s="192" t="s">
        <v>188</v>
      </c>
      <c r="J101" s="61">
        <f>'Прил 2'!J33</f>
        <v>261.86611999999997</v>
      </c>
      <c r="K101" s="61">
        <f>'Прил 2'!K33</f>
        <v>261.87</v>
      </c>
      <c r="L101" s="61">
        <f t="shared" si="21"/>
        <v>100.00148167315422</v>
      </c>
    </row>
    <row r="102" spans="1:12" ht="31.5" x14ac:dyDescent="0.25">
      <c r="A102" s="54" t="s">
        <v>94</v>
      </c>
      <c r="B102" s="191" t="s">
        <v>30</v>
      </c>
      <c r="C102" s="177" t="s">
        <v>21</v>
      </c>
      <c r="D102" s="49" t="s">
        <v>32</v>
      </c>
      <c r="E102" s="74" t="s">
        <v>181</v>
      </c>
      <c r="F102" s="49" t="s">
        <v>96</v>
      </c>
      <c r="G102" s="51"/>
      <c r="H102" s="3"/>
      <c r="I102" s="52"/>
      <c r="J102" s="23">
        <f>J103</f>
        <v>26.077919999999999</v>
      </c>
      <c r="K102" s="23">
        <f t="shared" ref="K102:K105" si="32">K103</f>
        <v>26.07</v>
      </c>
      <c r="L102" s="23">
        <f t="shared" si="21"/>
        <v>99.969629479651758</v>
      </c>
    </row>
    <row r="103" spans="1:12" ht="47.25" x14ac:dyDescent="0.25">
      <c r="A103" s="54" t="s">
        <v>95</v>
      </c>
      <c r="B103" s="191" t="s">
        <v>30</v>
      </c>
      <c r="C103" s="177" t="s">
        <v>21</v>
      </c>
      <c r="D103" s="49" t="s">
        <v>32</v>
      </c>
      <c r="E103" s="74" t="s">
        <v>181</v>
      </c>
      <c r="F103" s="49" t="s">
        <v>97</v>
      </c>
      <c r="G103" s="51"/>
      <c r="H103" s="3"/>
      <c r="I103" s="52"/>
      <c r="J103" s="23">
        <f>J104</f>
        <v>26.077919999999999</v>
      </c>
      <c r="K103" s="23">
        <f t="shared" si="32"/>
        <v>26.07</v>
      </c>
      <c r="L103" s="23">
        <f t="shared" si="21"/>
        <v>99.969629479651758</v>
      </c>
    </row>
    <row r="104" spans="1:12" ht="15.75" x14ac:dyDescent="0.25">
      <c r="A104" s="95" t="s">
        <v>12</v>
      </c>
      <c r="B104" s="191" t="s">
        <v>30</v>
      </c>
      <c r="C104" s="177" t="s">
        <v>21</v>
      </c>
      <c r="D104" s="49" t="s">
        <v>32</v>
      </c>
      <c r="E104" s="74" t="s">
        <v>181</v>
      </c>
      <c r="F104" s="49" t="s">
        <v>97</v>
      </c>
      <c r="G104" s="51" t="s">
        <v>13</v>
      </c>
      <c r="H104" s="3"/>
      <c r="I104" s="52"/>
      <c r="J104" s="23">
        <f>J105</f>
        <v>26.077919999999999</v>
      </c>
      <c r="K104" s="23">
        <f t="shared" si="32"/>
        <v>26.07</v>
      </c>
      <c r="L104" s="23">
        <f t="shared" si="21"/>
        <v>99.969629479651758</v>
      </c>
    </row>
    <row r="105" spans="1:12" ht="63" x14ac:dyDescent="0.25">
      <c r="A105" s="95" t="s">
        <v>62</v>
      </c>
      <c r="B105" s="191" t="s">
        <v>30</v>
      </c>
      <c r="C105" s="177" t="s">
        <v>21</v>
      </c>
      <c r="D105" s="49" t="s">
        <v>32</v>
      </c>
      <c r="E105" s="74" t="s">
        <v>181</v>
      </c>
      <c r="F105" s="49" t="s">
        <v>97</v>
      </c>
      <c r="G105" s="51" t="s">
        <v>13</v>
      </c>
      <c r="H105" s="3" t="s">
        <v>14</v>
      </c>
      <c r="I105" s="52"/>
      <c r="J105" s="23">
        <f>J106</f>
        <v>26.077919999999999</v>
      </c>
      <c r="K105" s="23">
        <f t="shared" si="32"/>
        <v>26.07</v>
      </c>
      <c r="L105" s="23">
        <f t="shared" si="21"/>
        <v>99.969629479651758</v>
      </c>
    </row>
    <row r="106" spans="1:12" ht="47.25" x14ac:dyDescent="0.25">
      <c r="A106" s="185" t="s">
        <v>149</v>
      </c>
      <c r="B106" s="65" t="s">
        <v>30</v>
      </c>
      <c r="C106" s="72" t="s">
        <v>21</v>
      </c>
      <c r="D106" s="72" t="s">
        <v>32</v>
      </c>
      <c r="E106" s="73" t="s">
        <v>181</v>
      </c>
      <c r="F106" s="72" t="s">
        <v>97</v>
      </c>
      <c r="G106" s="188" t="s">
        <v>13</v>
      </c>
      <c r="H106" s="58" t="s">
        <v>14</v>
      </c>
      <c r="I106" s="192" t="s">
        <v>188</v>
      </c>
      <c r="J106" s="61">
        <f>'Прил 2'!J35</f>
        <v>26.077919999999999</v>
      </c>
      <c r="K106" s="61">
        <f>'Прил 2'!K35</f>
        <v>26.07</v>
      </c>
      <c r="L106" s="61">
        <f t="shared" si="21"/>
        <v>99.969629479651758</v>
      </c>
    </row>
    <row r="107" spans="1:12" ht="31.5" x14ac:dyDescent="0.25">
      <c r="A107" s="54" t="s">
        <v>94</v>
      </c>
      <c r="B107" s="3" t="s">
        <v>30</v>
      </c>
      <c r="C107" s="49" t="s">
        <v>21</v>
      </c>
      <c r="D107" s="49" t="s">
        <v>32</v>
      </c>
      <c r="E107" s="74" t="s">
        <v>181</v>
      </c>
      <c r="F107" s="49" t="s">
        <v>103</v>
      </c>
      <c r="G107" s="188"/>
      <c r="H107" s="58"/>
      <c r="I107" s="192"/>
      <c r="J107" s="23">
        <f>J108</f>
        <v>20.399999999999999</v>
      </c>
      <c r="K107" s="23">
        <f t="shared" ref="K107:K110" si="33">K108</f>
        <v>20.399999999999999</v>
      </c>
      <c r="L107" s="23">
        <f t="shared" si="21"/>
        <v>100</v>
      </c>
    </row>
    <row r="108" spans="1:12" ht="38.25" customHeight="1" x14ac:dyDescent="0.25">
      <c r="A108" s="54" t="s">
        <v>95</v>
      </c>
      <c r="B108" s="3" t="s">
        <v>30</v>
      </c>
      <c r="C108" s="49" t="s">
        <v>21</v>
      </c>
      <c r="D108" s="49" t="s">
        <v>32</v>
      </c>
      <c r="E108" s="74" t="s">
        <v>181</v>
      </c>
      <c r="F108" s="49" t="s">
        <v>106</v>
      </c>
      <c r="G108" s="3"/>
      <c r="H108" s="3"/>
      <c r="I108" s="192"/>
      <c r="J108" s="23">
        <f>J109</f>
        <v>20.399999999999999</v>
      </c>
      <c r="K108" s="23">
        <f t="shared" si="33"/>
        <v>20.399999999999999</v>
      </c>
      <c r="L108" s="23">
        <f t="shared" si="21"/>
        <v>100</v>
      </c>
    </row>
    <row r="109" spans="1:12" ht="15.75" x14ac:dyDescent="0.25">
      <c r="A109" s="95" t="s">
        <v>12</v>
      </c>
      <c r="B109" s="3" t="s">
        <v>30</v>
      </c>
      <c r="C109" s="49" t="s">
        <v>21</v>
      </c>
      <c r="D109" s="49" t="s">
        <v>32</v>
      </c>
      <c r="E109" s="74" t="s">
        <v>181</v>
      </c>
      <c r="F109" s="49" t="s">
        <v>106</v>
      </c>
      <c r="G109" s="3" t="s">
        <v>13</v>
      </c>
      <c r="H109" s="3"/>
      <c r="I109" s="192"/>
      <c r="J109" s="23">
        <f>J110</f>
        <v>20.399999999999999</v>
      </c>
      <c r="K109" s="23">
        <f t="shared" si="33"/>
        <v>20.399999999999999</v>
      </c>
      <c r="L109" s="23">
        <f t="shared" si="21"/>
        <v>100</v>
      </c>
    </row>
    <row r="110" spans="1:12" ht="63" x14ac:dyDescent="0.25">
      <c r="A110" s="95" t="s">
        <v>62</v>
      </c>
      <c r="B110" s="3" t="s">
        <v>30</v>
      </c>
      <c r="C110" s="49" t="s">
        <v>21</v>
      </c>
      <c r="D110" s="49" t="s">
        <v>32</v>
      </c>
      <c r="E110" s="74" t="s">
        <v>181</v>
      </c>
      <c r="F110" s="49" t="s">
        <v>106</v>
      </c>
      <c r="G110" s="3" t="s">
        <v>13</v>
      </c>
      <c r="H110" s="3" t="s">
        <v>14</v>
      </c>
      <c r="I110" s="192"/>
      <c r="J110" s="23">
        <f>J111</f>
        <v>20.399999999999999</v>
      </c>
      <c r="K110" s="23">
        <f t="shared" si="33"/>
        <v>20.399999999999999</v>
      </c>
      <c r="L110" s="23">
        <f t="shared" si="21"/>
        <v>100</v>
      </c>
    </row>
    <row r="111" spans="1:12" ht="47.25" x14ac:dyDescent="0.25">
      <c r="A111" s="185" t="s">
        <v>149</v>
      </c>
      <c r="B111" s="65" t="s">
        <v>30</v>
      </c>
      <c r="C111" s="72" t="s">
        <v>21</v>
      </c>
      <c r="D111" s="72" t="s">
        <v>32</v>
      </c>
      <c r="E111" s="73" t="s">
        <v>181</v>
      </c>
      <c r="F111" s="72" t="s">
        <v>101</v>
      </c>
      <c r="G111" s="188" t="s">
        <v>13</v>
      </c>
      <c r="H111" s="58" t="s">
        <v>14</v>
      </c>
      <c r="I111" s="192" t="s">
        <v>188</v>
      </c>
      <c r="J111" s="61">
        <f>'Прил 2'!J37</f>
        <v>20.399999999999999</v>
      </c>
      <c r="K111" s="61">
        <f>'Прил 2'!K37</f>
        <v>20.399999999999999</v>
      </c>
      <c r="L111" s="61">
        <f t="shared" si="21"/>
        <v>100</v>
      </c>
    </row>
    <row r="112" spans="1:12" ht="63" x14ac:dyDescent="0.25">
      <c r="A112" s="62" t="s">
        <v>155</v>
      </c>
      <c r="B112" s="146">
        <v>89</v>
      </c>
      <c r="C112" s="141"/>
      <c r="D112" s="49"/>
      <c r="E112" s="74"/>
      <c r="F112" s="49"/>
      <c r="G112" s="52"/>
      <c r="H112" s="49"/>
      <c r="I112" s="52"/>
      <c r="J112" s="23">
        <f>J113</f>
        <v>345.39526000000001</v>
      </c>
      <c r="K112" s="23">
        <f>K113</f>
        <v>340.38499999999999</v>
      </c>
      <c r="L112" s="23">
        <f t="shared" si="21"/>
        <v>98.549412635251571</v>
      </c>
    </row>
    <row r="113" spans="1:53" ht="70.900000000000006" customHeight="1" x14ac:dyDescent="0.25">
      <c r="A113" s="62" t="s">
        <v>156</v>
      </c>
      <c r="B113" s="146">
        <v>89</v>
      </c>
      <c r="C113" s="141" t="s">
        <v>20</v>
      </c>
      <c r="D113" s="49"/>
      <c r="E113" s="74"/>
      <c r="F113" s="49"/>
      <c r="G113" s="52"/>
      <c r="H113" s="49"/>
      <c r="I113" s="52"/>
      <c r="J113" s="23">
        <f>J119+J125+J131+J161+J172+J137+J143+J166+J144+J155</f>
        <v>345.39526000000001</v>
      </c>
      <c r="K113" s="23">
        <f>K119+K125+K131+K161+K172+K137+K143+K166+K144+K155</f>
        <v>340.38499999999999</v>
      </c>
      <c r="L113" s="23">
        <f>K113/J113*100</f>
        <v>98.549412635251571</v>
      </c>
    </row>
    <row r="114" spans="1:53" ht="15.75" x14ac:dyDescent="0.25">
      <c r="A114" s="95" t="s">
        <v>56</v>
      </c>
      <c r="B114" s="68">
        <v>89</v>
      </c>
      <c r="C114" s="49">
        <v>1</v>
      </c>
      <c r="D114" s="49" t="s">
        <v>32</v>
      </c>
      <c r="E114" s="74" t="s">
        <v>57</v>
      </c>
      <c r="F114" s="49"/>
      <c r="G114" s="52"/>
      <c r="H114" s="49"/>
      <c r="I114" s="49"/>
      <c r="J114" s="23">
        <f>J117</f>
        <v>93.379859999999994</v>
      </c>
      <c r="K114" s="23">
        <f>K117</f>
        <v>93.37</v>
      </c>
      <c r="L114" s="23">
        <f t="shared" ref="L114:L172" si="34">K114/J114*100</f>
        <v>99.989440977958211</v>
      </c>
    </row>
    <row r="115" spans="1:53" ht="31.5" x14ac:dyDescent="0.25">
      <c r="A115" s="62" t="s">
        <v>90</v>
      </c>
      <c r="B115" s="68">
        <v>89</v>
      </c>
      <c r="C115" s="49">
        <v>1</v>
      </c>
      <c r="D115" s="49" t="s">
        <v>32</v>
      </c>
      <c r="E115" s="74" t="s">
        <v>57</v>
      </c>
      <c r="F115" s="49" t="s">
        <v>92</v>
      </c>
      <c r="G115" s="52"/>
      <c r="H115" s="49"/>
      <c r="I115" s="49"/>
      <c r="J115" s="23">
        <f>J116</f>
        <v>93.379859999999994</v>
      </c>
      <c r="K115" s="23">
        <f t="shared" ref="K115" si="35">K116</f>
        <v>93.37</v>
      </c>
      <c r="L115" s="23">
        <f t="shared" si="34"/>
        <v>99.989440977958211</v>
      </c>
    </row>
    <row r="116" spans="1:53" ht="31.5" x14ac:dyDescent="0.25">
      <c r="A116" s="62" t="s">
        <v>91</v>
      </c>
      <c r="B116" s="68">
        <v>89</v>
      </c>
      <c r="C116" s="49">
        <v>1</v>
      </c>
      <c r="D116" s="49" t="s">
        <v>32</v>
      </c>
      <c r="E116" s="74" t="s">
        <v>57</v>
      </c>
      <c r="F116" s="49" t="s">
        <v>93</v>
      </c>
      <c r="G116" s="52"/>
      <c r="H116" s="49"/>
      <c r="I116" s="49"/>
      <c r="J116" s="23">
        <f>J117</f>
        <v>93.379859999999994</v>
      </c>
      <c r="K116" s="23">
        <f t="shared" ref="K116" si="36">K117</f>
        <v>93.37</v>
      </c>
      <c r="L116" s="23">
        <f t="shared" si="34"/>
        <v>99.989440977958211</v>
      </c>
    </row>
    <row r="117" spans="1:53" ht="15.75" x14ac:dyDescent="0.25">
      <c r="A117" s="95" t="s">
        <v>55</v>
      </c>
      <c r="B117" s="68">
        <v>89</v>
      </c>
      <c r="C117" s="49">
        <v>1</v>
      </c>
      <c r="D117" s="49" t="s">
        <v>32</v>
      </c>
      <c r="E117" s="74" t="s">
        <v>57</v>
      </c>
      <c r="F117" s="49" t="s">
        <v>93</v>
      </c>
      <c r="G117" s="52" t="s">
        <v>27</v>
      </c>
      <c r="H117" s="49"/>
      <c r="I117" s="49"/>
      <c r="J117" s="23">
        <f>J118</f>
        <v>93.379859999999994</v>
      </c>
      <c r="K117" s="23">
        <f t="shared" ref="K117:K118" si="37">K118</f>
        <v>93.37</v>
      </c>
      <c r="L117" s="23">
        <f t="shared" si="34"/>
        <v>99.989440977958211</v>
      </c>
    </row>
    <row r="118" spans="1:53" ht="15.75" x14ac:dyDescent="0.25">
      <c r="A118" s="95" t="s">
        <v>23</v>
      </c>
      <c r="B118" s="68">
        <v>89</v>
      </c>
      <c r="C118" s="49">
        <v>1</v>
      </c>
      <c r="D118" s="49" t="s">
        <v>32</v>
      </c>
      <c r="E118" s="74" t="s">
        <v>57</v>
      </c>
      <c r="F118" s="49" t="s">
        <v>93</v>
      </c>
      <c r="G118" s="52" t="s">
        <v>27</v>
      </c>
      <c r="H118" s="49" t="s">
        <v>13</v>
      </c>
      <c r="I118" s="49"/>
      <c r="J118" s="23">
        <f>J119</f>
        <v>93.379859999999994</v>
      </c>
      <c r="K118" s="23">
        <f t="shared" si="37"/>
        <v>93.37</v>
      </c>
      <c r="L118" s="23">
        <f t="shared" si="34"/>
        <v>99.989440977958211</v>
      </c>
    </row>
    <row r="119" spans="1:53" s="8" customFormat="1" ht="52.15" customHeight="1" x14ac:dyDescent="0.25">
      <c r="A119" s="185" t="s">
        <v>149</v>
      </c>
      <c r="B119" s="71">
        <v>89</v>
      </c>
      <c r="C119" s="72">
        <v>1</v>
      </c>
      <c r="D119" s="72" t="s">
        <v>32</v>
      </c>
      <c r="E119" s="73" t="s">
        <v>57</v>
      </c>
      <c r="F119" s="72" t="s">
        <v>93</v>
      </c>
      <c r="G119" s="192" t="s">
        <v>27</v>
      </c>
      <c r="H119" s="72" t="s">
        <v>13</v>
      </c>
      <c r="I119" s="72">
        <v>911</v>
      </c>
      <c r="J119" s="61">
        <f>'Прил 2'!J120</f>
        <v>93.379859999999994</v>
      </c>
      <c r="K119" s="61">
        <f>'Прил 2'!K120</f>
        <v>93.37</v>
      </c>
      <c r="L119" s="61">
        <f t="shared" si="34"/>
        <v>99.989440977958211</v>
      </c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/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</row>
    <row r="120" spans="1:53" ht="52.9" customHeight="1" x14ac:dyDescent="0.25">
      <c r="A120" s="54" t="s">
        <v>157</v>
      </c>
      <c r="B120" s="48">
        <v>89</v>
      </c>
      <c r="C120" s="49" t="s">
        <v>20</v>
      </c>
      <c r="D120" s="49" t="s">
        <v>32</v>
      </c>
      <c r="E120" s="74" t="s">
        <v>42</v>
      </c>
      <c r="F120" s="49"/>
      <c r="G120" s="52"/>
      <c r="H120" s="49"/>
      <c r="I120" s="52"/>
      <c r="J120" s="23">
        <f>J123</f>
        <v>5</v>
      </c>
      <c r="K120" s="23">
        <f>K123</f>
        <v>0</v>
      </c>
      <c r="L120" s="23">
        <f t="shared" si="34"/>
        <v>0</v>
      </c>
    </row>
    <row r="121" spans="1:53" s="14" customFormat="1" ht="21.6" customHeight="1" x14ac:dyDescent="0.25">
      <c r="A121" s="53" t="s">
        <v>102</v>
      </c>
      <c r="B121" s="48" t="s">
        <v>44</v>
      </c>
      <c r="C121" s="49" t="s">
        <v>20</v>
      </c>
      <c r="D121" s="49" t="s">
        <v>32</v>
      </c>
      <c r="E121" s="74" t="s">
        <v>42</v>
      </c>
      <c r="F121" s="49" t="s">
        <v>103</v>
      </c>
      <c r="G121" s="52"/>
      <c r="H121" s="49"/>
      <c r="I121" s="52"/>
      <c r="J121" s="23">
        <f>J122</f>
        <v>5</v>
      </c>
      <c r="K121" s="23">
        <f t="shared" ref="K121" si="38">K122</f>
        <v>0</v>
      </c>
      <c r="L121" s="23">
        <f t="shared" si="34"/>
        <v>0</v>
      </c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</row>
    <row r="122" spans="1:53" s="14" customFormat="1" ht="22.15" customHeight="1" x14ac:dyDescent="0.25">
      <c r="A122" s="54" t="s">
        <v>43</v>
      </c>
      <c r="B122" s="48" t="s">
        <v>44</v>
      </c>
      <c r="C122" s="49" t="s">
        <v>20</v>
      </c>
      <c r="D122" s="49" t="s">
        <v>32</v>
      </c>
      <c r="E122" s="74" t="s">
        <v>42</v>
      </c>
      <c r="F122" s="49" t="s">
        <v>45</v>
      </c>
      <c r="G122" s="52"/>
      <c r="H122" s="49"/>
      <c r="I122" s="52"/>
      <c r="J122" s="23">
        <f>J123</f>
        <v>5</v>
      </c>
      <c r="K122" s="23">
        <f t="shared" ref="K122" si="39">K123</f>
        <v>0</v>
      </c>
      <c r="L122" s="23">
        <f t="shared" si="34"/>
        <v>0</v>
      </c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</row>
    <row r="123" spans="1:53" ht="15.75" x14ac:dyDescent="0.25">
      <c r="A123" s="95" t="s">
        <v>12</v>
      </c>
      <c r="B123" s="48" t="s">
        <v>44</v>
      </c>
      <c r="C123" s="49" t="s">
        <v>20</v>
      </c>
      <c r="D123" s="49" t="s">
        <v>32</v>
      </c>
      <c r="E123" s="74" t="s">
        <v>42</v>
      </c>
      <c r="F123" s="49" t="s">
        <v>45</v>
      </c>
      <c r="G123" s="52" t="s">
        <v>13</v>
      </c>
      <c r="H123" s="49"/>
      <c r="I123" s="52"/>
      <c r="J123" s="23">
        <f>J124</f>
        <v>5</v>
      </c>
      <c r="K123" s="23">
        <f t="shared" ref="K123:K124" si="40">K124</f>
        <v>0</v>
      </c>
      <c r="L123" s="23">
        <f t="shared" si="34"/>
        <v>0</v>
      </c>
    </row>
    <row r="124" spans="1:53" ht="15.75" x14ac:dyDescent="0.25">
      <c r="A124" s="95" t="s">
        <v>63</v>
      </c>
      <c r="B124" s="48" t="s">
        <v>44</v>
      </c>
      <c r="C124" s="49" t="s">
        <v>20</v>
      </c>
      <c r="D124" s="49" t="s">
        <v>32</v>
      </c>
      <c r="E124" s="74" t="s">
        <v>42</v>
      </c>
      <c r="F124" s="49" t="s">
        <v>45</v>
      </c>
      <c r="G124" s="52" t="s">
        <v>13</v>
      </c>
      <c r="H124" s="49" t="s">
        <v>41</v>
      </c>
      <c r="I124" s="49"/>
      <c r="J124" s="23">
        <f>J125</f>
        <v>5</v>
      </c>
      <c r="K124" s="23">
        <f t="shared" si="40"/>
        <v>0</v>
      </c>
      <c r="L124" s="23">
        <f t="shared" si="34"/>
        <v>0</v>
      </c>
    </row>
    <row r="125" spans="1:53" s="8" customFormat="1" ht="47.25" x14ac:dyDescent="0.25">
      <c r="A125" s="185" t="s">
        <v>149</v>
      </c>
      <c r="B125" s="206">
        <v>89</v>
      </c>
      <c r="C125" s="204" t="s">
        <v>20</v>
      </c>
      <c r="D125" s="72" t="s">
        <v>32</v>
      </c>
      <c r="E125" s="73" t="s">
        <v>42</v>
      </c>
      <c r="F125" s="72" t="s">
        <v>45</v>
      </c>
      <c r="G125" s="192" t="s">
        <v>13</v>
      </c>
      <c r="H125" s="72" t="s">
        <v>41</v>
      </c>
      <c r="I125" s="201">
        <v>911</v>
      </c>
      <c r="J125" s="61">
        <f>'Прил 2'!J48</f>
        <v>5</v>
      </c>
      <c r="K125" s="61">
        <f>'Прил 2'!K48</f>
        <v>0</v>
      </c>
      <c r="L125" s="61">
        <f t="shared" si="34"/>
        <v>0</v>
      </c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/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</row>
    <row r="126" spans="1:53" ht="15.75" x14ac:dyDescent="0.25">
      <c r="A126" s="95" t="s">
        <v>59</v>
      </c>
      <c r="B126" s="68">
        <v>89</v>
      </c>
      <c r="C126" s="49">
        <v>1</v>
      </c>
      <c r="D126" s="49" t="s">
        <v>32</v>
      </c>
      <c r="E126" s="74">
        <v>41240</v>
      </c>
      <c r="F126" s="49"/>
      <c r="G126" s="52"/>
      <c r="H126" s="49"/>
      <c r="I126" s="49"/>
      <c r="J126" s="23">
        <f>J129</f>
        <v>7.5154000000000005</v>
      </c>
      <c r="K126" s="23">
        <f>K129</f>
        <v>7.5149999999999997</v>
      </c>
      <c r="L126" s="23">
        <f t="shared" si="34"/>
        <v>99.994677595337564</v>
      </c>
    </row>
    <row r="127" spans="1:53" ht="31.5" x14ac:dyDescent="0.25">
      <c r="A127" s="54" t="s">
        <v>87</v>
      </c>
      <c r="B127" s="68">
        <v>89</v>
      </c>
      <c r="C127" s="49">
        <v>1</v>
      </c>
      <c r="D127" s="49" t="s">
        <v>32</v>
      </c>
      <c r="E127" s="74" t="s">
        <v>64</v>
      </c>
      <c r="F127" s="49" t="s">
        <v>88</v>
      </c>
      <c r="G127" s="52"/>
      <c r="H127" s="49"/>
      <c r="I127" s="49"/>
      <c r="J127" s="23">
        <f>J128</f>
        <v>7.5154000000000005</v>
      </c>
      <c r="K127" s="23">
        <f t="shared" ref="K127" si="41">K128</f>
        <v>7.5149999999999997</v>
      </c>
      <c r="L127" s="23">
        <f t="shared" si="34"/>
        <v>99.994677595337564</v>
      </c>
    </row>
    <row r="128" spans="1:53" ht="15.75" x14ac:dyDescent="0.25">
      <c r="A128" s="53" t="s">
        <v>60</v>
      </c>
      <c r="B128" s="68">
        <v>89</v>
      </c>
      <c r="C128" s="49">
        <v>1</v>
      </c>
      <c r="D128" s="49" t="s">
        <v>32</v>
      </c>
      <c r="E128" s="74" t="s">
        <v>64</v>
      </c>
      <c r="F128" s="49" t="s">
        <v>146</v>
      </c>
      <c r="G128" s="52"/>
      <c r="H128" s="49"/>
      <c r="I128" s="49"/>
      <c r="J128" s="23">
        <f>J129</f>
        <v>7.5154000000000005</v>
      </c>
      <c r="K128" s="23">
        <f t="shared" ref="K128" si="42">K129</f>
        <v>7.5149999999999997</v>
      </c>
      <c r="L128" s="23">
        <f t="shared" si="34"/>
        <v>99.994677595337564</v>
      </c>
    </row>
    <row r="129" spans="1:53" ht="31.5" x14ac:dyDescent="0.25">
      <c r="A129" s="95" t="s">
        <v>15</v>
      </c>
      <c r="B129" s="68">
        <v>89</v>
      </c>
      <c r="C129" s="49">
        <v>1</v>
      </c>
      <c r="D129" s="49" t="s">
        <v>32</v>
      </c>
      <c r="E129" s="74" t="s">
        <v>64</v>
      </c>
      <c r="F129" s="49" t="s">
        <v>146</v>
      </c>
      <c r="G129" s="52" t="s">
        <v>28</v>
      </c>
      <c r="H129" s="49"/>
      <c r="I129" s="49"/>
      <c r="J129" s="23">
        <f>J130</f>
        <v>7.5154000000000005</v>
      </c>
      <c r="K129" s="23">
        <f t="shared" ref="K129:K130" si="43">K130</f>
        <v>7.5149999999999997</v>
      </c>
      <c r="L129" s="23">
        <f t="shared" si="34"/>
        <v>99.994677595337564</v>
      </c>
    </row>
    <row r="130" spans="1:53" ht="31.5" x14ac:dyDescent="0.25">
      <c r="A130" s="95" t="s">
        <v>58</v>
      </c>
      <c r="B130" s="68">
        <v>89</v>
      </c>
      <c r="C130" s="49">
        <v>1</v>
      </c>
      <c r="D130" s="49" t="s">
        <v>32</v>
      </c>
      <c r="E130" s="74" t="s">
        <v>64</v>
      </c>
      <c r="F130" s="49" t="s">
        <v>146</v>
      </c>
      <c r="G130" s="52" t="s">
        <v>28</v>
      </c>
      <c r="H130" s="49" t="s">
        <v>13</v>
      </c>
      <c r="I130" s="49"/>
      <c r="J130" s="23">
        <f>J131</f>
        <v>7.5154000000000005</v>
      </c>
      <c r="K130" s="23">
        <f t="shared" si="43"/>
        <v>7.5149999999999997</v>
      </c>
      <c r="L130" s="23">
        <f t="shared" si="34"/>
        <v>99.994677595337564</v>
      </c>
    </row>
    <row r="131" spans="1:53" s="8" customFormat="1" ht="47.25" x14ac:dyDescent="0.25">
      <c r="A131" s="185" t="s">
        <v>149</v>
      </c>
      <c r="B131" s="192">
        <v>89</v>
      </c>
      <c r="C131" s="72">
        <v>1</v>
      </c>
      <c r="D131" s="72" t="s">
        <v>32</v>
      </c>
      <c r="E131" s="73" t="s">
        <v>64</v>
      </c>
      <c r="F131" s="72" t="s">
        <v>146</v>
      </c>
      <c r="G131" s="192" t="s">
        <v>28</v>
      </c>
      <c r="H131" s="72" t="s">
        <v>13</v>
      </c>
      <c r="I131" s="72">
        <v>911</v>
      </c>
      <c r="J131" s="61">
        <f>'Прил 2'!J127</f>
        <v>7.5154000000000005</v>
      </c>
      <c r="K131" s="61">
        <f>'Прил 2'!K127</f>
        <v>7.5149999999999997</v>
      </c>
      <c r="L131" s="61">
        <f t="shared" si="34"/>
        <v>99.994677595337564</v>
      </c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/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</row>
    <row r="132" spans="1:53" ht="15.75" x14ac:dyDescent="0.25">
      <c r="A132" s="54" t="s">
        <v>54</v>
      </c>
      <c r="B132" s="3" t="s">
        <v>44</v>
      </c>
      <c r="C132" s="56">
        <v>1</v>
      </c>
      <c r="D132" s="49" t="s">
        <v>32</v>
      </c>
      <c r="E132" s="147">
        <v>43010</v>
      </c>
      <c r="F132" s="56"/>
      <c r="G132" s="148"/>
      <c r="H132" s="141"/>
      <c r="I132" s="141"/>
      <c r="J132" s="23">
        <f>J135</f>
        <v>60</v>
      </c>
      <c r="K132" s="23">
        <f>K135</f>
        <v>60</v>
      </c>
      <c r="L132" s="23">
        <f t="shared" si="34"/>
        <v>100</v>
      </c>
    </row>
    <row r="133" spans="1:53" ht="31.5" customHeight="1" x14ac:dyDescent="0.25">
      <c r="A133" s="54" t="s">
        <v>95</v>
      </c>
      <c r="B133" s="3" t="s">
        <v>44</v>
      </c>
      <c r="C133" s="56">
        <v>1</v>
      </c>
      <c r="D133" s="49" t="s">
        <v>32</v>
      </c>
      <c r="E133" s="147">
        <v>43010</v>
      </c>
      <c r="F133" s="56">
        <v>200</v>
      </c>
      <c r="G133" s="148"/>
      <c r="H133" s="141"/>
      <c r="I133" s="141"/>
      <c r="J133" s="23">
        <f>J134</f>
        <v>60</v>
      </c>
      <c r="K133" s="23">
        <f t="shared" ref="K133" si="44">K134</f>
        <v>60</v>
      </c>
      <c r="L133" s="23">
        <f t="shared" si="34"/>
        <v>100</v>
      </c>
    </row>
    <row r="134" spans="1:53" ht="15.75" x14ac:dyDescent="0.25">
      <c r="A134" s="54" t="s">
        <v>38</v>
      </c>
      <c r="B134" s="3" t="s">
        <v>44</v>
      </c>
      <c r="C134" s="56">
        <v>1</v>
      </c>
      <c r="D134" s="49" t="s">
        <v>32</v>
      </c>
      <c r="E134" s="147">
        <v>43010</v>
      </c>
      <c r="F134" s="56">
        <v>240</v>
      </c>
      <c r="G134" s="148"/>
      <c r="H134" s="141"/>
      <c r="I134" s="141"/>
      <c r="J134" s="23">
        <f>J135</f>
        <v>60</v>
      </c>
      <c r="K134" s="23">
        <f t="shared" ref="K134" si="45">K135</f>
        <v>60</v>
      </c>
      <c r="L134" s="23">
        <f t="shared" si="34"/>
        <v>100</v>
      </c>
    </row>
    <row r="135" spans="1:53" ht="15.75" x14ac:dyDescent="0.25">
      <c r="A135" s="95" t="s">
        <v>52</v>
      </c>
      <c r="B135" s="3" t="s">
        <v>44</v>
      </c>
      <c r="C135" s="56">
        <v>1</v>
      </c>
      <c r="D135" s="49" t="s">
        <v>32</v>
      </c>
      <c r="E135" s="147">
        <v>43010</v>
      </c>
      <c r="F135" s="56">
        <v>240</v>
      </c>
      <c r="G135" s="148" t="s">
        <v>16</v>
      </c>
      <c r="H135" s="141"/>
      <c r="I135" s="141"/>
      <c r="J135" s="23">
        <f>J136</f>
        <v>60</v>
      </c>
      <c r="K135" s="23">
        <f t="shared" ref="K135:K136" si="46">K136</f>
        <v>60</v>
      </c>
      <c r="L135" s="23">
        <f t="shared" si="34"/>
        <v>100</v>
      </c>
    </row>
    <row r="136" spans="1:53" ht="15.75" x14ac:dyDescent="0.25">
      <c r="A136" s="90" t="s">
        <v>53</v>
      </c>
      <c r="B136" s="3" t="s">
        <v>44</v>
      </c>
      <c r="C136" s="56">
        <v>1</v>
      </c>
      <c r="D136" s="49" t="s">
        <v>32</v>
      </c>
      <c r="E136" s="147">
        <v>43010</v>
      </c>
      <c r="F136" s="56">
        <v>240</v>
      </c>
      <c r="G136" s="148" t="s">
        <v>16</v>
      </c>
      <c r="H136" s="141" t="s">
        <v>25</v>
      </c>
      <c r="I136" s="141"/>
      <c r="J136" s="23">
        <f>J137</f>
        <v>60</v>
      </c>
      <c r="K136" s="23">
        <f t="shared" si="46"/>
        <v>60</v>
      </c>
      <c r="L136" s="23">
        <f t="shared" si="34"/>
        <v>100</v>
      </c>
    </row>
    <row r="137" spans="1:53" s="8" customFormat="1" ht="47.25" x14ac:dyDescent="0.25">
      <c r="A137" s="185" t="s">
        <v>149</v>
      </c>
      <c r="B137" s="58" t="s">
        <v>44</v>
      </c>
      <c r="C137" s="201">
        <v>1</v>
      </c>
      <c r="D137" s="72" t="s">
        <v>32</v>
      </c>
      <c r="E137" s="202">
        <v>43010</v>
      </c>
      <c r="F137" s="201">
        <v>240</v>
      </c>
      <c r="G137" s="203" t="s">
        <v>16</v>
      </c>
      <c r="H137" s="204" t="s">
        <v>25</v>
      </c>
      <c r="I137" s="204">
        <v>911</v>
      </c>
      <c r="J137" s="61">
        <f>'Прил 2'!J110</f>
        <v>60</v>
      </c>
      <c r="K137" s="61">
        <f>'Прил 2'!K110</f>
        <v>60</v>
      </c>
      <c r="L137" s="61">
        <f t="shared" si="34"/>
        <v>100</v>
      </c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/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</row>
    <row r="138" spans="1:53" ht="15.75" x14ac:dyDescent="0.25">
      <c r="A138" s="54" t="s">
        <v>133</v>
      </c>
      <c r="B138" s="3" t="s">
        <v>44</v>
      </c>
      <c r="C138" s="56">
        <v>1</v>
      </c>
      <c r="D138" s="49" t="s">
        <v>32</v>
      </c>
      <c r="E138" s="147">
        <v>43040</v>
      </c>
      <c r="F138" s="56"/>
      <c r="G138" s="149"/>
      <c r="H138" s="141"/>
      <c r="I138" s="141"/>
      <c r="J138" s="23">
        <f>J141</f>
        <v>0</v>
      </c>
      <c r="K138" s="23">
        <f>K141</f>
        <v>0</v>
      </c>
      <c r="L138" s="23"/>
    </row>
    <row r="139" spans="1:53" ht="36" customHeight="1" x14ac:dyDescent="0.25">
      <c r="A139" s="54" t="s">
        <v>95</v>
      </c>
      <c r="B139" s="3" t="s">
        <v>44</v>
      </c>
      <c r="C139" s="56">
        <v>1</v>
      </c>
      <c r="D139" s="49" t="s">
        <v>32</v>
      </c>
      <c r="E139" s="147">
        <v>43040</v>
      </c>
      <c r="F139" s="56">
        <v>200</v>
      </c>
      <c r="G139" s="149"/>
      <c r="H139" s="141"/>
      <c r="I139" s="141"/>
      <c r="J139" s="23">
        <f>J140</f>
        <v>0</v>
      </c>
      <c r="K139" s="23">
        <f t="shared" ref="K139" si="47">K140</f>
        <v>0</v>
      </c>
      <c r="L139" s="23"/>
    </row>
    <row r="140" spans="1:53" ht="15.75" x14ac:dyDescent="0.25">
      <c r="A140" s="54" t="s">
        <v>38</v>
      </c>
      <c r="B140" s="3" t="s">
        <v>44</v>
      </c>
      <c r="C140" s="56">
        <v>1</v>
      </c>
      <c r="D140" s="49" t="s">
        <v>32</v>
      </c>
      <c r="E140" s="147">
        <v>43040</v>
      </c>
      <c r="F140" s="56">
        <v>240</v>
      </c>
      <c r="G140" s="149"/>
      <c r="H140" s="141"/>
      <c r="I140" s="141"/>
      <c r="J140" s="23">
        <f>J141</f>
        <v>0</v>
      </c>
      <c r="K140" s="23">
        <f t="shared" ref="K140" si="48">K141</f>
        <v>0</v>
      </c>
      <c r="L140" s="23"/>
    </row>
    <row r="141" spans="1:53" ht="15.75" x14ac:dyDescent="0.25">
      <c r="A141" s="95" t="s">
        <v>52</v>
      </c>
      <c r="B141" s="3" t="s">
        <v>44</v>
      </c>
      <c r="C141" s="56">
        <v>1</v>
      </c>
      <c r="D141" s="49" t="s">
        <v>32</v>
      </c>
      <c r="E141" s="147">
        <v>43040</v>
      </c>
      <c r="F141" s="56">
        <v>240</v>
      </c>
      <c r="G141" s="52" t="s">
        <v>16</v>
      </c>
      <c r="H141" s="141"/>
      <c r="I141" s="141"/>
      <c r="J141" s="23">
        <f>J142</f>
        <v>0</v>
      </c>
      <c r="K141" s="23">
        <f t="shared" ref="K141:K142" si="49">K142</f>
        <v>0</v>
      </c>
      <c r="L141" s="23"/>
    </row>
    <row r="142" spans="1:53" ht="15.75" x14ac:dyDescent="0.25">
      <c r="A142" s="90" t="s">
        <v>53</v>
      </c>
      <c r="B142" s="3" t="s">
        <v>44</v>
      </c>
      <c r="C142" s="56">
        <v>1</v>
      </c>
      <c r="D142" s="49" t="s">
        <v>32</v>
      </c>
      <c r="E142" s="147">
        <v>43040</v>
      </c>
      <c r="F142" s="56">
        <v>240</v>
      </c>
      <c r="G142" s="52" t="s">
        <v>16</v>
      </c>
      <c r="H142" s="141" t="s">
        <v>25</v>
      </c>
      <c r="I142" s="141"/>
      <c r="J142" s="23">
        <f>J143</f>
        <v>0</v>
      </c>
      <c r="K142" s="23">
        <f t="shared" si="49"/>
        <v>0</v>
      </c>
      <c r="L142" s="23"/>
    </row>
    <row r="143" spans="1:53" s="8" customFormat="1" ht="55.5" customHeight="1" x14ac:dyDescent="0.25">
      <c r="A143" s="185" t="s">
        <v>149</v>
      </c>
      <c r="B143" s="58" t="s">
        <v>44</v>
      </c>
      <c r="C143" s="201">
        <v>1</v>
      </c>
      <c r="D143" s="72" t="s">
        <v>32</v>
      </c>
      <c r="E143" s="202">
        <v>43040</v>
      </c>
      <c r="F143" s="201">
        <v>240</v>
      </c>
      <c r="G143" s="192" t="s">
        <v>16</v>
      </c>
      <c r="H143" s="204" t="s">
        <v>25</v>
      </c>
      <c r="I143" s="204">
        <v>911</v>
      </c>
      <c r="J143" s="61">
        <f>'Прил 2'!J113</f>
        <v>0</v>
      </c>
      <c r="K143" s="61">
        <f>'Прил 2'!K113</f>
        <v>0</v>
      </c>
      <c r="L143" s="23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/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</row>
    <row r="144" spans="1:53" ht="100.5" customHeight="1" x14ac:dyDescent="0.25">
      <c r="A144" s="90" t="s">
        <v>196</v>
      </c>
      <c r="B144" s="51">
        <v>89</v>
      </c>
      <c r="C144" s="3">
        <v>1</v>
      </c>
      <c r="D144" s="3" t="s">
        <v>32</v>
      </c>
      <c r="E144" s="50" t="s">
        <v>197</v>
      </c>
      <c r="F144" s="3"/>
      <c r="G144" s="52"/>
      <c r="H144" s="49"/>
      <c r="I144" s="49"/>
      <c r="J144" s="23">
        <f>J145</f>
        <v>30</v>
      </c>
      <c r="K144" s="23">
        <f t="shared" ref="K144:K148" si="50">K145</f>
        <v>30</v>
      </c>
      <c r="L144" s="23">
        <f t="shared" si="34"/>
        <v>100</v>
      </c>
    </row>
    <row r="145" spans="1:53" ht="33" customHeight="1" x14ac:dyDescent="0.25">
      <c r="A145" s="54" t="s">
        <v>95</v>
      </c>
      <c r="B145" s="51">
        <v>89</v>
      </c>
      <c r="C145" s="3">
        <v>1</v>
      </c>
      <c r="D145" s="3" t="s">
        <v>32</v>
      </c>
      <c r="E145" s="50" t="s">
        <v>197</v>
      </c>
      <c r="F145" s="3" t="s">
        <v>96</v>
      </c>
      <c r="G145" s="52"/>
      <c r="H145" s="49"/>
      <c r="I145" s="49"/>
      <c r="J145" s="23">
        <f>J146</f>
        <v>30</v>
      </c>
      <c r="K145" s="23">
        <f t="shared" si="50"/>
        <v>30</v>
      </c>
      <c r="L145" s="23">
        <f t="shared" si="34"/>
        <v>100</v>
      </c>
    </row>
    <row r="146" spans="1:53" ht="18.75" customHeight="1" x14ac:dyDescent="0.25">
      <c r="A146" s="54" t="s">
        <v>38</v>
      </c>
      <c r="B146" s="51">
        <v>89</v>
      </c>
      <c r="C146" s="3">
        <v>1</v>
      </c>
      <c r="D146" s="3" t="s">
        <v>32</v>
      </c>
      <c r="E146" s="50" t="s">
        <v>197</v>
      </c>
      <c r="F146" s="3" t="s">
        <v>97</v>
      </c>
      <c r="G146" s="52"/>
      <c r="H146" s="49"/>
      <c r="I146" s="49"/>
      <c r="J146" s="23">
        <f>J147</f>
        <v>30</v>
      </c>
      <c r="K146" s="23">
        <f t="shared" si="50"/>
        <v>30</v>
      </c>
      <c r="L146" s="23">
        <f t="shared" si="34"/>
        <v>100</v>
      </c>
    </row>
    <row r="147" spans="1:53" ht="20.25" customHeight="1" x14ac:dyDescent="0.25">
      <c r="A147" s="95" t="s">
        <v>17</v>
      </c>
      <c r="B147" s="51">
        <v>89</v>
      </c>
      <c r="C147" s="3">
        <v>1</v>
      </c>
      <c r="D147" s="3" t="s">
        <v>32</v>
      </c>
      <c r="E147" s="50" t="s">
        <v>197</v>
      </c>
      <c r="F147" s="3" t="s">
        <v>97</v>
      </c>
      <c r="G147" s="52" t="s">
        <v>16</v>
      </c>
      <c r="H147" s="49"/>
      <c r="I147" s="49"/>
      <c r="J147" s="23">
        <f>J148</f>
        <v>30</v>
      </c>
      <c r="K147" s="23">
        <f t="shared" si="50"/>
        <v>30</v>
      </c>
      <c r="L147" s="23">
        <f t="shared" si="34"/>
        <v>100</v>
      </c>
    </row>
    <row r="148" spans="1:53" ht="21" customHeight="1" x14ac:dyDescent="0.25">
      <c r="A148" s="95" t="s">
        <v>52</v>
      </c>
      <c r="B148" s="51">
        <v>89</v>
      </c>
      <c r="C148" s="3">
        <v>1</v>
      </c>
      <c r="D148" s="3" t="s">
        <v>32</v>
      </c>
      <c r="E148" s="50" t="s">
        <v>197</v>
      </c>
      <c r="F148" s="3" t="s">
        <v>97</v>
      </c>
      <c r="G148" s="52" t="s">
        <v>16</v>
      </c>
      <c r="H148" s="49" t="s">
        <v>24</v>
      </c>
      <c r="I148" s="49"/>
      <c r="J148" s="23">
        <f>J149</f>
        <v>30</v>
      </c>
      <c r="K148" s="23">
        <f t="shared" si="50"/>
        <v>30</v>
      </c>
      <c r="L148" s="23">
        <f t="shared" si="34"/>
        <v>100</v>
      </c>
    </row>
    <row r="149" spans="1:53" s="8" customFormat="1" ht="55.5" customHeight="1" x14ac:dyDescent="0.25">
      <c r="A149" s="222" t="s">
        <v>149</v>
      </c>
      <c r="B149" s="188">
        <v>89</v>
      </c>
      <c r="C149" s="58">
        <v>1</v>
      </c>
      <c r="D149" s="58" t="s">
        <v>32</v>
      </c>
      <c r="E149" s="64" t="s">
        <v>197</v>
      </c>
      <c r="F149" s="58" t="s">
        <v>97</v>
      </c>
      <c r="G149" s="192" t="s">
        <v>16</v>
      </c>
      <c r="H149" s="72" t="s">
        <v>24</v>
      </c>
      <c r="I149" s="72">
        <v>911</v>
      </c>
      <c r="J149" s="61">
        <f>'Прил 2'!J99</f>
        <v>30</v>
      </c>
      <c r="K149" s="61">
        <f>'Прил 2'!K99</f>
        <v>30</v>
      </c>
      <c r="L149" s="61">
        <f t="shared" si="34"/>
        <v>100</v>
      </c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</row>
    <row r="150" spans="1:53" s="8" customFormat="1" ht="128.25" customHeight="1" x14ac:dyDescent="0.25">
      <c r="A150" s="96" t="s">
        <v>218</v>
      </c>
      <c r="B150" s="51" t="s">
        <v>44</v>
      </c>
      <c r="C150" s="56">
        <v>1</v>
      </c>
      <c r="D150" s="49" t="s">
        <v>32</v>
      </c>
      <c r="E150" s="147">
        <v>44107</v>
      </c>
      <c r="F150" s="56"/>
      <c r="G150" s="52"/>
      <c r="H150" s="141"/>
      <c r="I150" s="72"/>
      <c r="J150" s="23">
        <f>J151</f>
        <v>40</v>
      </c>
      <c r="K150" s="23">
        <f t="shared" ref="K150:K154" si="51">K151</f>
        <v>40</v>
      </c>
      <c r="L150" s="23">
        <f t="shared" si="34"/>
        <v>100</v>
      </c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</row>
    <row r="151" spans="1:53" s="8" customFormat="1" ht="33.75" customHeight="1" x14ac:dyDescent="0.25">
      <c r="A151" s="54" t="s">
        <v>95</v>
      </c>
      <c r="B151" s="51" t="s">
        <v>44</v>
      </c>
      <c r="C151" s="56">
        <v>1</v>
      </c>
      <c r="D151" s="49" t="s">
        <v>32</v>
      </c>
      <c r="E151" s="147">
        <v>44107</v>
      </c>
      <c r="F151" s="56">
        <v>200</v>
      </c>
      <c r="G151" s="52"/>
      <c r="H151" s="141"/>
      <c r="I151" s="72"/>
      <c r="J151" s="23">
        <f>J152</f>
        <v>40</v>
      </c>
      <c r="K151" s="23">
        <f t="shared" si="51"/>
        <v>40</v>
      </c>
      <c r="L151" s="23">
        <f t="shared" si="34"/>
        <v>100</v>
      </c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</row>
    <row r="152" spans="1:53" s="8" customFormat="1" ht="19.5" customHeight="1" x14ac:dyDescent="0.25">
      <c r="A152" s="54" t="s">
        <v>38</v>
      </c>
      <c r="B152" s="51" t="s">
        <v>44</v>
      </c>
      <c r="C152" s="56">
        <v>1</v>
      </c>
      <c r="D152" s="49" t="s">
        <v>32</v>
      </c>
      <c r="E152" s="147">
        <v>44107</v>
      </c>
      <c r="F152" s="56">
        <v>240</v>
      </c>
      <c r="G152" s="52"/>
      <c r="H152" s="141"/>
      <c r="I152" s="72"/>
      <c r="J152" s="23">
        <f>J153</f>
        <v>40</v>
      </c>
      <c r="K152" s="23">
        <f t="shared" si="51"/>
        <v>40</v>
      </c>
      <c r="L152" s="23">
        <f t="shared" si="34"/>
        <v>100</v>
      </c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</row>
    <row r="153" spans="1:53" s="8" customFormat="1" ht="20.25" customHeight="1" x14ac:dyDescent="0.25">
      <c r="A153" s="211" t="s">
        <v>49</v>
      </c>
      <c r="B153" s="51" t="s">
        <v>44</v>
      </c>
      <c r="C153" s="56">
        <v>1</v>
      </c>
      <c r="D153" s="49" t="s">
        <v>32</v>
      </c>
      <c r="E153" s="147">
        <v>44107</v>
      </c>
      <c r="F153" s="56">
        <v>240</v>
      </c>
      <c r="G153" s="52" t="s">
        <v>14</v>
      </c>
      <c r="H153" s="141"/>
      <c r="I153" s="72"/>
      <c r="J153" s="23">
        <f>J154</f>
        <v>40</v>
      </c>
      <c r="K153" s="23">
        <f t="shared" si="51"/>
        <v>40</v>
      </c>
      <c r="L153" s="23">
        <f t="shared" si="34"/>
        <v>100</v>
      </c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</row>
    <row r="154" spans="1:53" s="8" customFormat="1" ht="19.5" customHeight="1" x14ac:dyDescent="0.25">
      <c r="A154" s="211" t="s">
        <v>217</v>
      </c>
      <c r="B154" s="51" t="s">
        <v>44</v>
      </c>
      <c r="C154" s="56">
        <v>1</v>
      </c>
      <c r="D154" s="49" t="s">
        <v>32</v>
      </c>
      <c r="E154" s="147">
        <v>44107</v>
      </c>
      <c r="F154" s="56">
        <v>240</v>
      </c>
      <c r="G154" s="52" t="s">
        <v>14</v>
      </c>
      <c r="H154" s="141" t="s">
        <v>132</v>
      </c>
      <c r="I154" s="72"/>
      <c r="J154" s="23">
        <f>J155</f>
        <v>40</v>
      </c>
      <c r="K154" s="23">
        <f t="shared" si="51"/>
        <v>40</v>
      </c>
      <c r="L154" s="23">
        <f t="shared" si="34"/>
        <v>100</v>
      </c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</row>
    <row r="155" spans="1:53" s="8" customFormat="1" ht="55.5" customHeight="1" x14ac:dyDescent="0.25">
      <c r="A155" s="185" t="s">
        <v>149</v>
      </c>
      <c r="B155" s="188">
        <v>89</v>
      </c>
      <c r="C155" s="58">
        <v>1</v>
      </c>
      <c r="D155" s="58" t="s">
        <v>32</v>
      </c>
      <c r="E155" s="64" t="s">
        <v>219</v>
      </c>
      <c r="F155" s="58" t="s">
        <v>97</v>
      </c>
      <c r="G155" s="192" t="s">
        <v>14</v>
      </c>
      <c r="H155" s="72" t="s">
        <v>132</v>
      </c>
      <c r="I155" s="72">
        <v>911</v>
      </c>
      <c r="J155" s="61">
        <f>'Прил 2'!J87</f>
        <v>40</v>
      </c>
      <c r="K155" s="61">
        <f>'Прил 2'!K87</f>
        <v>40</v>
      </c>
      <c r="L155" s="23">
        <f t="shared" si="34"/>
        <v>100</v>
      </c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/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</row>
    <row r="156" spans="1:53" ht="63" x14ac:dyDescent="0.25">
      <c r="A156" s="92" t="s">
        <v>160</v>
      </c>
      <c r="B156" s="146">
        <v>89</v>
      </c>
      <c r="C156" s="141" t="s">
        <v>20</v>
      </c>
      <c r="D156" s="49" t="s">
        <v>32</v>
      </c>
      <c r="E156" s="74" t="s">
        <v>48</v>
      </c>
      <c r="F156" s="49"/>
      <c r="G156" s="52"/>
      <c r="H156" s="49"/>
      <c r="I156" s="56"/>
      <c r="J156" s="23">
        <f>J159+J162</f>
        <v>109.3</v>
      </c>
      <c r="K156" s="23">
        <f t="shared" ref="K156" si="52">K159+K162</f>
        <v>109.3</v>
      </c>
      <c r="L156" s="23">
        <f t="shared" si="34"/>
        <v>100</v>
      </c>
    </row>
    <row r="157" spans="1:53" ht="78.75" x14ac:dyDescent="0.25">
      <c r="A157" s="84" t="s">
        <v>98</v>
      </c>
      <c r="B157" s="146">
        <v>89</v>
      </c>
      <c r="C157" s="141" t="s">
        <v>20</v>
      </c>
      <c r="D157" s="49" t="s">
        <v>32</v>
      </c>
      <c r="E157" s="74" t="s">
        <v>48</v>
      </c>
      <c r="F157" s="49" t="s">
        <v>100</v>
      </c>
      <c r="G157" s="52"/>
      <c r="H157" s="49"/>
      <c r="I157" s="56"/>
      <c r="J157" s="23">
        <f>J158</f>
        <v>105.3</v>
      </c>
      <c r="K157" s="23">
        <f t="shared" ref="K157" si="53">K158</f>
        <v>105.3</v>
      </c>
      <c r="L157" s="23">
        <f t="shared" si="34"/>
        <v>100</v>
      </c>
    </row>
    <row r="158" spans="1:53" ht="31.5" x14ac:dyDescent="0.25">
      <c r="A158" s="84" t="s">
        <v>99</v>
      </c>
      <c r="B158" s="146">
        <v>89</v>
      </c>
      <c r="C158" s="141" t="s">
        <v>20</v>
      </c>
      <c r="D158" s="49" t="s">
        <v>32</v>
      </c>
      <c r="E158" s="74" t="s">
        <v>48</v>
      </c>
      <c r="F158" s="49" t="s">
        <v>101</v>
      </c>
      <c r="G158" s="52"/>
      <c r="H158" s="49"/>
      <c r="I158" s="56"/>
      <c r="J158" s="23">
        <f>J159</f>
        <v>105.3</v>
      </c>
      <c r="K158" s="23">
        <f t="shared" ref="K158" si="54">K159</f>
        <v>105.3</v>
      </c>
      <c r="L158" s="23">
        <f t="shared" si="34"/>
        <v>100</v>
      </c>
    </row>
    <row r="159" spans="1:53" ht="15.75" x14ac:dyDescent="0.25">
      <c r="A159" s="95" t="s">
        <v>46</v>
      </c>
      <c r="B159" s="146">
        <v>89</v>
      </c>
      <c r="C159" s="141" t="s">
        <v>20</v>
      </c>
      <c r="D159" s="49" t="s">
        <v>32</v>
      </c>
      <c r="E159" s="74" t="s">
        <v>48</v>
      </c>
      <c r="F159" s="49" t="s">
        <v>101</v>
      </c>
      <c r="G159" s="52" t="s">
        <v>24</v>
      </c>
      <c r="H159" s="49"/>
      <c r="I159" s="56"/>
      <c r="J159" s="23">
        <f>J160</f>
        <v>105.3</v>
      </c>
      <c r="K159" s="23">
        <f t="shared" ref="K159:K160" si="55">K160</f>
        <v>105.3</v>
      </c>
      <c r="L159" s="23">
        <f t="shared" si="34"/>
        <v>100</v>
      </c>
    </row>
    <row r="160" spans="1:53" ht="21.75" customHeight="1" x14ac:dyDescent="0.25">
      <c r="A160" s="95" t="s">
        <v>47</v>
      </c>
      <c r="B160" s="146">
        <v>89</v>
      </c>
      <c r="C160" s="141" t="s">
        <v>20</v>
      </c>
      <c r="D160" s="49" t="s">
        <v>32</v>
      </c>
      <c r="E160" s="74" t="s">
        <v>48</v>
      </c>
      <c r="F160" s="49" t="s">
        <v>101</v>
      </c>
      <c r="G160" s="52" t="s">
        <v>24</v>
      </c>
      <c r="H160" s="49" t="s">
        <v>25</v>
      </c>
      <c r="I160" s="56"/>
      <c r="J160" s="23">
        <f>J161</f>
        <v>105.3</v>
      </c>
      <c r="K160" s="23">
        <f t="shared" si="55"/>
        <v>105.3</v>
      </c>
      <c r="L160" s="23">
        <f t="shared" si="34"/>
        <v>100</v>
      </c>
    </row>
    <row r="161" spans="1:53" s="8" customFormat="1" ht="47.25" x14ac:dyDescent="0.25">
      <c r="A161" s="185" t="s">
        <v>149</v>
      </c>
      <c r="B161" s="192">
        <v>89</v>
      </c>
      <c r="C161" s="72">
        <v>1</v>
      </c>
      <c r="D161" s="72" t="s">
        <v>32</v>
      </c>
      <c r="E161" s="73" t="s">
        <v>48</v>
      </c>
      <c r="F161" s="72" t="s">
        <v>101</v>
      </c>
      <c r="G161" s="192" t="s">
        <v>24</v>
      </c>
      <c r="H161" s="72" t="s">
        <v>25</v>
      </c>
      <c r="I161" s="72">
        <v>911</v>
      </c>
      <c r="J161" s="61">
        <f>'Прил 2'!J69</f>
        <v>105.3</v>
      </c>
      <c r="K161" s="61">
        <f>'Прил 2'!K69</f>
        <v>105.3</v>
      </c>
      <c r="L161" s="23">
        <f t="shared" si="34"/>
        <v>100</v>
      </c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</row>
    <row r="162" spans="1:53" ht="78.75" x14ac:dyDescent="0.25">
      <c r="A162" s="84" t="s">
        <v>98</v>
      </c>
      <c r="B162" s="146">
        <v>89</v>
      </c>
      <c r="C162" s="141" t="s">
        <v>20</v>
      </c>
      <c r="D162" s="49" t="s">
        <v>32</v>
      </c>
      <c r="E162" s="74" t="s">
        <v>48</v>
      </c>
      <c r="F162" s="49" t="s">
        <v>96</v>
      </c>
      <c r="G162" s="52"/>
      <c r="H162" s="49"/>
      <c r="I162" s="56"/>
      <c r="J162" s="23">
        <f>J163</f>
        <v>4</v>
      </c>
      <c r="K162" s="23">
        <f t="shared" ref="K162:K165" si="56">K163</f>
        <v>4</v>
      </c>
      <c r="L162" s="23">
        <f t="shared" si="34"/>
        <v>100</v>
      </c>
    </row>
    <row r="163" spans="1:53" ht="31.5" x14ac:dyDescent="0.25">
      <c r="A163" s="84" t="s">
        <v>99</v>
      </c>
      <c r="B163" s="146">
        <v>89</v>
      </c>
      <c r="C163" s="141" t="s">
        <v>20</v>
      </c>
      <c r="D163" s="49" t="s">
        <v>32</v>
      </c>
      <c r="E163" s="74" t="s">
        <v>48</v>
      </c>
      <c r="F163" s="49" t="s">
        <v>97</v>
      </c>
      <c r="G163" s="52"/>
      <c r="H163" s="49"/>
      <c r="I163" s="56"/>
      <c r="J163" s="23">
        <f>J164</f>
        <v>4</v>
      </c>
      <c r="K163" s="23">
        <f t="shared" si="56"/>
        <v>4</v>
      </c>
      <c r="L163" s="23">
        <f t="shared" si="34"/>
        <v>100</v>
      </c>
    </row>
    <row r="164" spans="1:53" ht="15.75" x14ac:dyDescent="0.25">
      <c r="A164" s="95" t="s">
        <v>46</v>
      </c>
      <c r="B164" s="146">
        <v>89</v>
      </c>
      <c r="C164" s="141" t="s">
        <v>20</v>
      </c>
      <c r="D164" s="49" t="s">
        <v>32</v>
      </c>
      <c r="E164" s="74" t="s">
        <v>48</v>
      </c>
      <c r="F164" s="49" t="s">
        <v>97</v>
      </c>
      <c r="G164" s="52" t="s">
        <v>24</v>
      </c>
      <c r="H164" s="49"/>
      <c r="I164" s="56"/>
      <c r="J164" s="23">
        <f>J165</f>
        <v>4</v>
      </c>
      <c r="K164" s="23">
        <f t="shared" si="56"/>
        <v>4</v>
      </c>
      <c r="L164" s="23">
        <f t="shared" si="34"/>
        <v>100</v>
      </c>
    </row>
    <row r="165" spans="1:53" ht="21.75" customHeight="1" x14ac:dyDescent="0.25">
      <c r="A165" s="95" t="s">
        <v>47</v>
      </c>
      <c r="B165" s="146">
        <v>89</v>
      </c>
      <c r="C165" s="141" t="s">
        <v>20</v>
      </c>
      <c r="D165" s="49" t="s">
        <v>32</v>
      </c>
      <c r="E165" s="74" t="s">
        <v>48</v>
      </c>
      <c r="F165" s="49" t="s">
        <v>97</v>
      </c>
      <c r="G165" s="52" t="s">
        <v>24</v>
      </c>
      <c r="H165" s="49" t="s">
        <v>25</v>
      </c>
      <c r="I165" s="56"/>
      <c r="J165" s="23">
        <f>J166</f>
        <v>4</v>
      </c>
      <c r="K165" s="23">
        <f t="shared" si="56"/>
        <v>4</v>
      </c>
      <c r="L165" s="23">
        <f t="shared" si="34"/>
        <v>100</v>
      </c>
    </row>
    <row r="166" spans="1:53" s="8" customFormat="1" ht="47.25" x14ac:dyDescent="0.25">
      <c r="A166" s="185" t="s">
        <v>149</v>
      </c>
      <c r="B166" s="192">
        <v>89</v>
      </c>
      <c r="C166" s="72">
        <v>1</v>
      </c>
      <c r="D166" s="72" t="s">
        <v>32</v>
      </c>
      <c r="E166" s="73" t="s">
        <v>48</v>
      </c>
      <c r="F166" s="72" t="s">
        <v>97</v>
      </c>
      <c r="G166" s="192" t="s">
        <v>24</v>
      </c>
      <c r="H166" s="72" t="s">
        <v>25</v>
      </c>
      <c r="I166" s="72">
        <v>911</v>
      </c>
      <c r="J166" s="61">
        <f>'Прил 2'!J71</f>
        <v>4</v>
      </c>
      <c r="K166" s="61">
        <f>'Прил 2'!K71</f>
        <v>4</v>
      </c>
      <c r="L166" s="23">
        <f t="shared" si="34"/>
        <v>100</v>
      </c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</row>
    <row r="167" spans="1:53" ht="129.75" customHeight="1" x14ac:dyDescent="0.25">
      <c r="A167" s="95" t="s">
        <v>127</v>
      </c>
      <c r="B167" s="48">
        <v>89</v>
      </c>
      <c r="C167" s="49" t="s">
        <v>20</v>
      </c>
      <c r="D167" s="49" t="s">
        <v>32</v>
      </c>
      <c r="E167" s="74" t="s">
        <v>39</v>
      </c>
      <c r="F167" s="49"/>
      <c r="G167" s="52"/>
      <c r="H167" s="49"/>
      <c r="I167" s="52"/>
      <c r="J167" s="23">
        <f>J170</f>
        <v>0.2</v>
      </c>
      <c r="K167" s="23">
        <f>K170</f>
        <v>0.2</v>
      </c>
      <c r="L167" s="23">
        <f t="shared" si="34"/>
        <v>100</v>
      </c>
    </row>
    <row r="168" spans="1:53" ht="35.450000000000003" customHeight="1" x14ac:dyDescent="0.25">
      <c r="A168" s="54" t="s">
        <v>95</v>
      </c>
      <c r="B168" s="146">
        <v>89</v>
      </c>
      <c r="C168" s="49" t="s">
        <v>20</v>
      </c>
      <c r="D168" s="49" t="s">
        <v>32</v>
      </c>
      <c r="E168" s="74" t="s">
        <v>39</v>
      </c>
      <c r="F168" s="49" t="s">
        <v>96</v>
      </c>
      <c r="G168" s="52"/>
      <c r="H168" s="49"/>
      <c r="I168" s="52"/>
      <c r="J168" s="23">
        <f>J169</f>
        <v>0.2</v>
      </c>
      <c r="K168" s="23">
        <f t="shared" ref="K168" si="57">K169</f>
        <v>0.2</v>
      </c>
      <c r="L168" s="23">
        <f t="shared" si="34"/>
        <v>100</v>
      </c>
    </row>
    <row r="169" spans="1:53" ht="22.15" customHeight="1" x14ac:dyDescent="0.25">
      <c r="A169" s="54" t="s">
        <v>38</v>
      </c>
      <c r="B169" s="146">
        <v>89</v>
      </c>
      <c r="C169" s="49" t="s">
        <v>20</v>
      </c>
      <c r="D169" s="49" t="s">
        <v>32</v>
      </c>
      <c r="E169" s="74" t="s">
        <v>39</v>
      </c>
      <c r="F169" s="49" t="s">
        <v>97</v>
      </c>
      <c r="G169" s="52"/>
      <c r="H169" s="49"/>
      <c r="I169" s="52"/>
      <c r="J169" s="23">
        <f>J170</f>
        <v>0.2</v>
      </c>
      <c r="K169" s="23">
        <f t="shared" ref="K169" si="58">K170</f>
        <v>0.2</v>
      </c>
      <c r="L169" s="23">
        <f t="shared" si="34"/>
        <v>100</v>
      </c>
    </row>
    <row r="170" spans="1:53" ht="15.75" x14ac:dyDescent="0.25">
      <c r="A170" s="95" t="s">
        <v>12</v>
      </c>
      <c r="B170" s="146">
        <v>89</v>
      </c>
      <c r="C170" s="49" t="s">
        <v>20</v>
      </c>
      <c r="D170" s="49" t="s">
        <v>32</v>
      </c>
      <c r="E170" s="74" t="s">
        <v>39</v>
      </c>
      <c r="F170" s="49" t="s">
        <v>97</v>
      </c>
      <c r="G170" s="52" t="s">
        <v>13</v>
      </c>
      <c r="H170" s="49"/>
      <c r="I170" s="52"/>
      <c r="J170" s="23">
        <f>J171</f>
        <v>0.2</v>
      </c>
      <c r="K170" s="23">
        <f t="shared" ref="K170:K171" si="59">K171</f>
        <v>0.2</v>
      </c>
      <c r="L170" s="23">
        <f t="shared" si="34"/>
        <v>100</v>
      </c>
    </row>
    <row r="171" spans="1:53" ht="63.75" customHeight="1" x14ac:dyDescent="0.25">
      <c r="A171" s="95" t="s">
        <v>62</v>
      </c>
      <c r="B171" s="146">
        <v>89</v>
      </c>
      <c r="C171" s="49" t="s">
        <v>20</v>
      </c>
      <c r="D171" s="49" t="s">
        <v>32</v>
      </c>
      <c r="E171" s="74" t="s">
        <v>39</v>
      </c>
      <c r="F171" s="49" t="s">
        <v>97</v>
      </c>
      <c r="G171" s="52" t="s">
        <v>13</v>
      </c>
      <c r="H171" s="49" t="s">
        <v>14</v>
      </c>
      <c r="I171" s="52"/>
      <c r="J171" s="23">
        <f>J172</f>
        <v>0.2</v>
      </c>
      <c r="K171" s="23">
        <f t="shared" si="59"/>
        <v>0.2</v>
      </c>
      <c r="L171" s="23">
        <f t="shared" si="34"/>
        <v>100</v>
      </c>
    </row>
    <row r="172" spans="1:53" s="8" customFormat="1" ht="47.25" x14ac:dyDescent="0.25">
      <c r="A172" s="185" t="s">
        <v>149</v>
      </c>
      <c r="B172" s="206">
        <v>89</v>
      </c>
      <c r="C172" s="72" t="s">
        <v>20</v>
      </c>
      <c r="D172" s="72" t="s">
        <v>32</v>
      </c>
      <c r="E172" s="73" t="s">
        <v>39</v>
      </c>
      <c r="F172" s="72" t="s">
        <v>97</v>
      </c>
      <c r="G172" s="192" t="s">
        <v>13</v>
      </c>
      <c r="H172" s="72" t="s">
        <v>14</v>
      </c>
      <c r="I172" s="192">
        <v>911</v>
      </c>
      <c r="J172" s="61">
        <f>'Прил 2'!J40</f>
        <v>0.2</v>
      </c>
      <c r="K172" s="61">
        <f>'Прил 2'!K40</f>
        <v>0.2</v>
      </c>
      <c r="L172" s="23">
        <f t="shared" si="34"/>
        <v>100</v>
      </c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/>
      <c r="AH172" s="205"/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</row>
  </sheetData>
  <autoFilter ref="A7:L172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112:D113">
    <cfRule type="expression" dxfId="2" priority="50" stopIfTrue="1">
      <formula>$D112=""</formula>
    </cfRule>
    <cfRule type="expression" dxfId="1" priority="51" stopIfTrue="1">
      <formula>$E112&lt;&gt;""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3" zoomScaleNormal="55" zoomScaleSheetLayoutView="100" workbookViewId="0">
      <selection activeCell="E19" sqref="E19:E20"/>
    </sheetView>
  </sheetViews>
  <sheetFormatPr defaultColWidth="9.140625" defaultRowHeight="15.75" x14ac:dyDescent="0.25"/>
  <cols>
    <col min="1" max="1" width="29.140625" style="7" customWidth="1"/>
    <col min="2" max="2" width="71" style="46" customWidth="1"/>
    <col min="3" max="3" width="14.85546875" style="7" customWidth="1"/>
    <col min="4" max="4" width="17.28515625" style="7" customWidth="1"/>
    <col min="5" max="5" width="16.140625" style="7" customWidth="1"/>
    <col min="6" max="6" width="9.140625" style="7" hidden="1" customWidth="1"/>
    <col min="7" max="7" width="20.28515625" style="7" customWidth="1"/>
    <col min="8" max="8" width="16.7109375" style="7" customWidth="1"/>
    <col min="9" max="9" width="21.85546875" style="7" customWidth="1"/>
    <col min="10" max="16384" width="9.140625" style="7"/>
  </cols>
  <sheetData>
    <row r="1" spans="1:6" ht="97.5" customHeight="1" x14ac:dyDescent="0.25">
      <c r="A1" s="104"/>
      <c r="B1" s="150"/>
      <c r="C1" s="228" t="s">
        <v>231</v>
      </c>
      <c r="D1" s="228"/>
      <c r="E1" s="228"/>
      <c r="F1" s="5"/>
    </row>
    <row r="2" spans="1:6" ht="68.25" customHeight="1" x14ac:dyDescent="0.25">
      <c r="A2" s="242" t="s">
        <v>232</v>
      </c>
      <c r="B2" s="242"/>
      <c r="C2" s="242"/>
      <c r="D2" s="242"/>
      <c r="E2" s="242"/>
    </row>
    <row r="3" spans="1:6" x14ac:dyDescent="0.25">
      <c r="A3" s="105"/>
      <c r="B3" s="151"/>
      <c r="C3" s="152"/>
      <c r="D3" s="103"/>
      <c r="E3" s="153" t="s">
        <v>122</v>
      </c>
    </row>
    <row r="4" spans="1:6" x14ac:dyDescent="0.25">
      <c r="A4" s="240" t="s">
        <v>110</v>
      </c>
      <c r="B4" s="241" t="s">
        <v>174</v>
      </c>
      <c r="C4" s="240" t="s">
        <v>175</v>
      </c>
      <c r="D4" s="240"/>
      <c r="E4" s="240"/>
    </row>
    <row r="5" spans="1:6" ht="63.75" customHeight="1" x14ac:dyDescent="0.25">
      <c r="A5" s="240"/>
      <c r="B5" s="241"/>
      <c r="C5" s="225" t="s">
        <v>233</v>
      </c>
      <c r="D5" s="225" t="s">
        <v>234</v>
      </c>
      <c r="E5" s="225" t="s">
        <v>235</v>
      </c>
    </row>
    <row r="6" spans="1:6" ht="31.5" x14ac:dyDescent="0.25">
      <c r="A6" s="154" t="s">
        <v>111</v>
      </c>
      <c r="B6" s="162" t="s">
        <v>112</v>
      </c>
      <c r="C6" s="160">
        <f>C7+C10+C14</f>
        <v>-35.094689999999993</v>
      </c>
      <c r="D6" s="160">
        <f t="shared" ref="D6" si="0">D7+D10+D14</f>
        <v>-93.678170000000222</v>
      </c>
      <c r="E6" s="30">
        <f t="shared" ref="E6:E13" si="1">D6/C6*100</f>
        <v>266.92975490024344</v>
      </c>
    </row>
    <row r="7" spans="1:6" x14ac:dyDescent="0.25">
      <c r="A7" s="29" t="s">
        <v>113</v>
      </c>
      <c r="B7" s="45" t="s">
        <v>108</v>
      </c>
      <c r="C7" s="37">
        <f t="shared" ref="C7:D8" si="2">SUM(C8)</f>
        <v>0</v>
      </c>
      <c r="D7" s="37">
        <f t="shared" si="2"/>
        <v>0</v>
      </c>
      <c r="E7" s="30"/>
    </row>
    <row r="8" spans="1:6" ht="31.5" x14ac:dyDescent="0.25">
      <c r="A8" s="29" t="s">
        <v>114</v>
      </c>
      <c r="B8" s="45" t="s">
        <v>115</v>
      </c>
      <c r="C8" s="37">
        <f t="shared" si="2"/>
        <v>0</v>
      </c>
      <c r="D8" s="37">
        <f t="shared" si="2"/>
        <v>0</v>
      </c>
      <c r="E8" s="30"/>
    </row>
    <row r="9" spans="1:6" ht="31.5" x14ac:dyDescent="0.25">
      <c r="A9" s="29" t="s">
        <v>123</v>
      </c>
      <c r="B9" s="161" t="s">
        <v>163</v>
      </c>
      <c r="C9" s="37">
        <v>0</v>
      </c>
      <c r="D9" s="37">
        <v>0</v>
      </c>
      <c r="E9" s="30"/>
    </row>
    <row r="10" spans="1:6" ht="31.5" x14ac:dyDescent="0.25">
      <c r="A10" s="31" t="s">
        <v>134</v>
      </c>
      <c r="B10" s="44" t="s">
        <v>109</v>
      </c>
      <c r="C10" s="37">
        <f t="shared" ref="C10:D11" si="3">C11</f>
        <v>-45.1</v>
      </c>
      <c r="D10" s="37">
        <f t="shared" si="3"/>
        <v>-45.1</v>
      </c>
      <c r="E10" s="37">
        <f t="shared" si="1"/>
        <v>100</v>
      </c>
    </row>
    <row r="11" spans="1:6" ht="31.5" x14ac:dyDescent="0.25">
      <c r="A11" s="31" t="s">
        <v>135</v>
      </c>
      <c r="B11" s="44" t="s">
        <v>116</v>
      </c>
      <c r="C11" s="37">
        <f t="shared" si="3"/>
        <v>-45.1</v>
      </c>
      <c r="D11" s="37">
        <f t="shared" si="3"/>
        <v>-45.1</v>
      </c>
      <c r="E11" s="37">
        <f t="shared" si="1"/>
        <v>100</v>
      </c>
    </row>
    <row r="12" spans="1:6" ht="47.25" x14ac:dyDescent="0.25">
      <c r="A12" s="31" t="s">
        <v>136</v>
      </c>
      <c r="B12" s="44" t="s">
        <v>117</v>
      </c>
      <c r="C12" s="37">
        <f>SUM(C13)</f>
        <v>-45.1</v>
      </c>
      <c r="D12" s="37">
        <f>SUM(D13)</f>
        <v>-45.1</v>
      </c>
      <c r="E12" s="37">
        <f t="shared" si="1"/>
        <v>100</v>
      </c>
    </row>
    <row r="13" spans="1:6" ht="47.25" x14ac:dyDescent="0.25">
      <c r="A13" s="31" t="s">
        <v>137</v>
      </c>
      <c r="B13" s="163" t="s">
        <v>124</v>
      </c>
      <c r="C13" s="37">
        <v>-45.1</v>
      </c>
      <c r="D13" s="37">
        <v>-45.1</v>
      </c>
      <c r="E13" s="37">
        <f t="shared" si="1"/>
        <v>100</v>
      </c>
    </row>
    <row r="14" spans="1:6" ht="31.5" x14ac:dyDescent="0.25">
      <c r="A14" s="32" t="s">
        <v>138</v>
      </c>
      <c r="B14" s="164" t="s">
        <v>164</v>
      </c>
      <c r="C14" s="30">
        <f>C15+C18</f>
        <v>10.005310000000009</v>
      </c>
      <c r="D14" s="30">
        <f>D15+D18</f>
        <v>-48.578170000000227</v>
      </c>
      <c r="E14" s="30">
        <f>D14/C14*100</f>
        <v>-485.5238868161025</v>
      </c>
    </row>
    <row r="15" spans="1:6" s="35" customFormat="1" x14ac:dyDescent="0.25">
      <c r="A15" s="33" t="s">
        <v>139</v>
      </c>
      <c r="B15" s="34" t="s">
        <v>118</v>
      </c>
      <c r="C15" s="30">
        <f t="shared" ref="C15:D16" si="4">SUM(C16)</f>
        <v>-2583.2741700000001</v>
      </c>
      <c r="D15" s="30">
        <f t="shared" si="4"/>
        <v>-2592.5741699999999</v>
      </c>
      <c r="E15" s="30">
        <f t="shared" ref="E15:E20" si="5">D15/C15*100</f>
        <v>100.36000824488558</v>
      </c>
    </row>
    <row r="16" spans="1:6" x14ac:dyDescent="0.25">
      <c r="A16" s="31" t="s">
        <v>140</v>
      </c>
      <c r="B16" s="36" t="s">
        <v>119</v>
      </c>
      <c r="C16" s="37">
        <f t="shared" si="4"/>
        <v>-2583.2741700000001</v>
      </c>
      <c r="D16" s="37">
        <f t="shared" si="4"/>
        <v>-2592.5741699999999</v>
      </c>
      <c r="E16" s="37">
        <f t="shared" si="5"/>
        <v>100.36000824488558</v>
      </c>
    </row>
    <row r="17" spans="1:9" ht="31.5" x14ac:dyDescent="0.25">
      <c r="A17" s="31" t="s">
        <v>141</v>
      </c>
      <c r="B17" s="161" t="s">
        <v>165</v>
      </c>
      <c r="C17" s="37">
        <f>-'Прил 1'!C7-C9</f>
        <v>-2583.2741700000001</v>
      </c>
      <c r="D17" s="37">
        <f>-'Прил 1'!D7-D9</f>
        <v>-2592.5741699999999</v>
      </c>
      <c r="E17" s="37">
        <f t="shared" si="5"/>
        <v>100.36000824488558</v>
      </c>
    </row>
    <row r="18" spans="1:9" s="35" customFormat="1" x14ac:dyDescent="0.25">
      <c r="A18" s="33" t="s">
        <v>142</v>
      </c>
      <c r="B18" s="38" t="s">
        <v>120</v>
      </c>
      <c r="C18" s="30">
        <f>SUM(C19)</f>
        <v>2593.2794800000001</v>
      </c>
      <c r="D18" s="30">
        <f t="shared" ref="C18:D19" si="6">SUM(D19)</f>
        <v>2543.9959999999996</v>
      </c>
      <c r="E18" s="30">
        <f t="shared" si="5"/>
        <v>98.099569275888442</v>
      </c>
    </row>
    <row r="19" spans="1:9" x14ac:dyDescent="0.25">
      <c r="A19" s="39" t="s">
        <v>143</v>
      </c>
      <c r="B19" s="40" t="s">
        <v>121</v>
      </c>
      <c r="C19" s="37">
        <f t="shared" si="6"/>
        <v>2593.2794800000001</v>
      </c>
      <c r="D19" s="37">
        <f t="shared" si="6"/>
        <v>2543.9959999999996</v>
      </c>
      <c r="E19" s="37">
        <f t="shared" si="5"/>
        <v>98.099569275888442</v>
      </c>
    </row>
    <row r="20" spans="1:9" ht="31.5" x14ac:dyDescent="0.25">
      <c r="A20" s="41" t="s">
        <v>144</v>
      </c>
      <c r="B20" s="42" t="s">
        <v>166</v>
      </c>
      <c r="C20" s="37">
        <f>'Прил 2'!J7-C13</f>
        <v>2593.2794800000001</v>
      </c>
      <c r="D20" s="37">
        <f>'Прил 2'!K7-D13</f>
        <v>2543.9959999999996</v>
      </c>
      <c r="E20" s="37">
        <f t="shared" si="5"/>
        <v>98.099569275888442</v>
      </c>
      <c r="G20" s="43"/>
      <c r="H20" s="43"/>
      <c r="I20" s="43"/>
    </row>
    <row r="23" spans="1:9" ht="28.15" customHeight="1" x14ac:dyDescent="0.25"/>
    <row r="26" spans="1:9" x14ac:dyDescent="0.25">
      <c r="C26" s="43"/>
      <c r="D26" s="43"/>
      <c r="E26" s="43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 </vt:lpstr>
      <vt:lpstr>Прил 4</vt:lpstr>
      <vt:lpstr>Прил 5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2024-04-08T09:15:27Z</dcterms:modified>
</cp:coreProperties>
</file>